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!!!!!PRACOVNÍ ADRESÁŘ\HOLASICE_ZVÝŠENÍ DOPRAVNÍ BEZPEČNOSTI\ROZPOČTY, VÝKAZY VÝMĚR\"/>
    </mc:Choice>
  </mc:AlternateContent>
  <xr:revisionPtr revIDLastSave="0" documentId="8_{BAA37359-3BF7-456E-A180-997C04CAC00A}" xr6:coauthVersionLast="47" xr6:coauthVersionMax="47" xr10:uidLastSave="{00000000-0000-0000-0000-000000000000}"/>
  <bookViews>
    <workbookView xWindow="-109" yWindow="-109" windowWidth="26301" windowHeight="14889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VN, ON ON01 Naklady" sheetId="12" r:id="rId4"/>
    <sheet name="SO01 SO0101 Pol" sheetId="13" r:id="rId5"/>
    <sheet name="SO01 SO0102 Pol" sheetId="14" r:id="rId6"/>
    <sheet name="SO01 SO0103 Pol" sheetId="15" r:id="rId7"/>
  </sheets>
  <externalReferences>
    <externalReference r:id="rId8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'SO01 SO0101 Pol'!$1:$7</definedName>
    <definedName name="_xlnm.Print_Titles" localSheetId="5">'SO01 SO0102 Pol'!$1:$7</definedName>
    <definedName name="_xlnm.Print_Titles" localSheetId="6">'SO01 SO0103 Pol'!$1:$7</definedName>
    <definedName name="_xlnm.Print_Titles" localSheetId="3">'VN, ON ON01 Naklady'!$1:$7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'SO01 SO0101 Pol'!$A$1:$Y$69</definedName>
    <definedName name="_xlnm.Print_Area" localSheetId="5">'SO01 SO0102 Pol'!$A$1:$Y$101</definedName>
    <definedName name="_xlnm.Print_Area" localSheetId="6">'SO01 SO0103 Pol'!$A$1:$Y$129</definedName>
    <definedName name="_xlnm.Print_Area" localSheetId="1">Stavba!$A$1:$J$79</definedName>
    <definedName name="_xlnm.Print_Area" localSheetId="3">'VN, ON ON01 Naklady'!$A$1:$Y$59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H73" i="1"/>
  <c r="H72" i="1"/>
  <c r="H71" i="1"/>
  <c r="H70" i="1"/>
  <c r="H69" i="1"/>
  <c r="G78" i="1"/>
  <c r="G77" i="1"/>
  <c r="G76" i="1"/>
  <c r="G75" i="1"/>
  <c r="G74" i="1"/>
  <c r="G73" i="1"/>
  <c r="G72" i="1"/>
  <c r="G71" i="1"/>
  <c r="G70" i="1"/>
  <c r="G69" i="1"/>
  <c r="G46" i="1"/>
  <c r="F46" i="1"/>
  <c r="G45" i="1"/>
  <c r="F45" i="1"/>
  <c r="G44" i="1"/>
  <c r="F44" i="1"/>
  <c r="G43" i="1"/>
  <c r="F43" i="1"/>
  <c r="G41" i="1"/>
  <c r="F41" i="1"/>
  <c r="G40" i="1"/>
  <c r="F40" i="1"/>
  <c r="H40" i="1" s="1"/>
  <c r="I40" i="1" s="1"/>
  <c r="G39" i="1"/>
  <c r="F39" i="1"/>
  <c r="G128" i="15"/>
  <c r="BA104" i="15"/>
  <c r="BA54" i="15"/>
  <c r="BA29" i="15"/>
  <c r="BA25" i="15"/>
  <c r="BA21" i="15"/>
  <c r="BA17" i="15"/>
  <c r="F9" i="15"/>
  <c r="G9" i="15"/>
  <c r="M9" i="15" s="1"/>
  <c r="M8" i="15" s="1"/>
  <c r="I9" i="15"/>
  <c r="I8" i="15" s="1"/>
  <c r="K9" i="15"/>
  <c r="K8" i="15" s="1"/>
  <c r="O9" i="15"/>
  <c r="O8" i="15" s="1"/>
  <c r="Q9" i="15"/>
  <c r="Q8" i="15" s="1"/>
  <c r="V9" i="15"/>
  <c r="V8" i="15" s="1"/>
  <c r="F12" i="15"/>
  <c r="G12" i="15"/>
  <c r="M12" i="15" s="1"/>
  <c r="I12" i="15"/>
  <c r="K12" i="15"/>
  <c r="O12" i="15"/>
  <c r="Q12" i="15"/>
  <c r="V12" i="15"/>
  <c r="F16" i="15"/>
  <c r="G16" i="15"/>
  <c r="M16" i="15" s="1"/>
  <c r="I16" i="15"/>
  <c r="K16" i="15"/>
  <c r="O16" i="15"/>
  <c r="Q16" i="15"/>
  <c r="V16" i="15"/>
  <c r="F20" i="15"/>
  <c r="G20" i="15"/>
  <c r="M20" i="15" s="1"/>
  <c r="I20" i="15"/>
  <c r="K20" i="15"/>
  <c r="O20" i="15"/>
  <c r="Q20" i="15"/>
  <c r="V20" i="15"/>
  <c r="F24" i="15"/>
  <c r="G24" i="15"/>
  <c r="M24" i="15" s="1"/>
  <c r="I24" i="15"/>
  <c r="K24" i="15"/>
  <c r="O24" i="15"/>
  <c r="Q24" i="15"/>
  <c r="V24" i="15"/>
  <c r="F28" i="15"/>
  <c r="G28" i="15"/>
  <c r="M28" i="15" s="1"/>
  <c r="I28" i="15"/>
  <c r="K28" i="15"/>
  <c r="O28" i="15"/>
  <c r="Q28" i="15"/>
  <c r="V28" i="15"/>
  <c r="F34" i="15"/>
  <c r="G34" i="15"/>
  <c r="M34" i="15" s="1"/>
  <c r="I34" i="15"/>
  <c r="K34" i="15"/>
  <c r="O34" i="15"/>
  <c r="Q34" i="15"/>
  <c r="V34" i="15"/>
  <c r="F38" i="15"/>
  <c r="G38" i="15"/>
  <c r="M38" i="15" s="1"/>
  <c r="I38" i="15"/>
  <c r="K38" i="15"/>
  <c r="O38" i="15"/>
  <c r="Q38" i="15"/>
  <c r="V38" i="15"/>
  <c r="F44" i="15"/>
  <c r="G44" i="15"/>
  <c r="M44" i="15" s="1"/>
  <c r="M43" i="15" s="1"/>
  <c r="I44" i="15"/>
  <c r="I43" i="15" s="1"/>
  <c r="K44" i="15"/>
  <c r="K43" i="15" s="1"/>
  <c r="O44" i="15"/>
  <c r="O43" i="15" s="1"/>
  <c r="Q44" i="15"/>
  <c r="Q43" i="15" s="1"/>
  <c r="V44" i="15"/>
  <c r="V43" i="15" s="1"/>
  <c r="F48" i="15"/>
  <c r="G48" i="15"/>
  <c r="M48" i="15" s="1"/>
  <c r="I48" i="15"/>
  <c r="K48" i="15"/>
  <c r="O48" i="15"/>
  <c r="Q48" i="15"/>
  <c r="V48" i="15"/>
  <c r="F53" i="15"/>
  <c r="G53" i="15"/>
  <c r="M53" i="15" s="1"/>
  <c r="I53" i="15"/>
  <c r="K53" i="15"/>
  <c r="O53" i="15"/>
  <c r="Q53" i="15"/>
  <c r="V53" i="15"/>
  <c r="F57" i="15"/>
  <c r="G57" i="15"/>
  <c r="M57" i="15" s="1"/>
  <c r="I57" i="15"/>
  <c r="K57" i="15"/>
  <c r="O57" i="15"/>
  <c r="Q57" i="15"/>
  <c r="V57" i="15"/>
  <c r="F62" i="15"/>
  <c r="G62" i="15"/>
  <c r="G61" i="15" s="1"/>
  <c r="I62" i="15"/>
  <c r="I61" i="15" s="1"/>
  <c r="K62" i="15"/>
  <c r="K61" i="15" s="1"/>
  <c r="O62" i="15"/>
  <c r="O61" i="15" s="1"/>
  <c r="Q62" i="15"/>
  <c r="Q61" i="15" s="1"/>
  <c r="V62" i="15"/>
  <c r="V61" i="15" s="1"/>
  <c r="F65" i="15"/>
  <c r="G65" i="15"/>
  <c r="M65" i="15" s="1"/>
  <c r="I65" i="15"/>
  <c r="K65" i="15"/>
  <c r="O65" i="15"/>
  <c r="Q65" i="15"/>
  <c r="V65" i="15"/>
  <c r="F68" i="15"/>
  <c r="G68" i="15"/>
  <c r="M68" i="15" s="1"/>
  <c r="I68" i="15"/>
  <c r="K68" i="15"/>
  <c r="O68" i="15"/>
  <c r="Q68" i="15"/>
  <c r="V68" i="15"/>
  <c r="F75" i="15"/>
  <c r="G75" i="15"/>
  <c r="M75" i="15" s="1"/>
  <c r="I75" i="15"/>
  <c r="K75" i="15"/>
  <c r="O75" i="15"/>
  <c r="Q75" i="15"/>
  <c r="V75" i="15"/>
  <c r="F78" i="15"/>
  <c r="G78" i="15"/>
  <c r="M78" i="15" s="1"/>
  <c r="I78" i="15"/>
  <c r="K78" i="15"/>
  <c r="O78" i="15"/>
  <c r="Q78" i="15"/>
  <c r="V78" i="15"/>
  <c r="F81" i="15"/>
  <c r="G81" i="15"/>
  <c r="M81" i="15" s="1"/>
  <c r="I81" i="15"/>
  <c r="K81" i="15"/>
  <c r="O81" i="15"/>
  <c r="Q81" i="15"/>
  <c r="V81" i="15"/>
  <c r="F90" i="15"/>
  <c r="G90" i="15"/>
  <c r="M90" i="15" s="1"/>
  <c r="I90" i="15"/>
  <c r="K90" i="15"/>
  <c r="O90" i="15"/>
  <c r="Q90" i="15"/>
  <c r="V90" i="15"/>
  <c r="M93" i="15"/>
  <c r="F94" i="15"/>
  <c r="G94" i="15"/>
  <c r="G93" i="15" s="1"/>
  <c r="I94" i="15"/>
  <c r="I93" i="15" s="1"/>
  <c r="K94" i="15"/>
  <c r="K93" i="15" s="1"/>
  <c r="M94" i="15"/>
  <c r="O94" i="15"/>
  <c r="O93" i="15" s="1"/>
  <c r="Q94" i="15"/>
  <c r="Q93" i="15" s="1"/>
  <c r="V94" i="15"/>
  <c r="V93" i="15" s="1"/>
  <c r="F103" i="15"/>
  <c r="G103" i="15"/>
  <c r="G102" i="15" s="1"/>
  <c r="I103" i="15"/>
  <c r="I102" i="15" s="1"/>
  <c r="K103" i="15"/>
  <c r="K102" i="15" s="1"/>
  <c r="M103" i="15"/>
  <c r="M102" i="15" s="1"/>
  <c r="O103" i="15"/>
  <c r="O102" i="15" s="1"/>
  <c r="Q103" i="15"/>
  <c r="Q102" i="15" s="1"/>
  <c r="V103" i="15"/>
  <c r="V102" i="15" s="1"/>
  <c r="Q107" i="15"/>
  <c r="F108" i="15"/>
  <c r="G108" i="15"/>
  <c r="G107" i="15" s="1"/>
  <c r="I108" i="15"/>
  <c r="I107" i="15" s="1"/>
  <c r="K108" i="15"/>
  <c r="K107" i="15" s="1"/>
  <c r="M108" i="15"/>
  <c r="M107" i="15" s="1"/>
  <c r="O108" i="15"/>
  <c r="O107" i="15" s="1"/>
  <c r="Q108" i="15"/>
  <c r="V108" i="15"/>
  <c r="V107" i="15" s="1"/>
  <c r="F112" i="15"/>
  <c r="G112" i="15"/>
  <c r="G111" i="15" s="1"/>
  <c r="I112" i="15"/>
  <c r="I111" i="15" s="1"/>
  <c r="K112" i="15"/>
  <c r="K111" i="15" s="1"/>
  <c r="M112" i="15"/>
  <c r="M111" i="15" s="1"/>
  <c r="O112" i="15"/>
  <c r="O111" i="15" s="1"/>
  <c r="Q112" i="15"/>
  <c r="Q111" i="15" s="1"/>
  <c r="V112" i="15"/>
  <c r="V111" i="15" s="1"/>
  <c r="F118" i="15"/>
  <c r="G118" i="15" s="1"/>
  <c r="I118" i="15"/>
  <c r="I117" i="15" s="1"/>
  <c r="K118" i="15"/>
  <c r="K117" i="15" s="1"/>
  <c r="O118" i="15"/>
  <c r="O117" i="15" s="1"/>
  <c r="Q118" i="15"/>
  <c r="Q117" i="15" s="1"/>
  <c r="V118" i="15"/>
  <c r="V117" i="15" s="1"/>
  <c r="F121" i="15"/>
  <c r="G121" i="15" s="1"/>
  <c r="M121" i="15" s="1"/>
  <c r="I121" i="15"/>
  <c r="K121" i="15"/>
  <c r="O121" i="15"/>
  <c r="Q121" i="15"/>
  <c r="V121" i="15"/>
  <c r="F124" i="15"/>
  <c r="G124" i="15" s="1"/>
  <c r="M124" i="15" s="1"/>
  <c r="I124" i="15"/>
  <c r="K124" i="15"/>
  <c r="O124" i="15"/>
  <c r="Q124" i="15"/>
  <c r="V124" i="15"/>
  <c r="AE128" i="15"/>
  <c r="G100" i="14"/>
  <c r="BA54" i="14"/>
  <c r="BA50" i="14"/>
  <c r="BA32" i="14"/>
  <c r="BA28" i="14"/>
  <c r="F9" i="14"/>
  <c r="G9" i="14"/>
  <c r="G8" i="14" s="1"/>
  <c r="I9" i="14"/>
  <c r="I8" i="14" s="1"/>
  <c r="K9" i="14"/>
  <c r="K8" i="14" s="1"/>
  <c r="O9" i="14"/>
  <c r="O8" i="14" s="1"/>
  <c r="Q9" i="14"/>
  <c r="Q8" i="14" s="1"/>
  <c r="V9" i="14"/>
  <c r="V8" i="14" s="1"/>
  <c r="F14" i="14"/>
  <c r="G14" i="14"/>
  <c r="M14" i="14" s="1"/>
  <c r="I14" i="14"/>
  <c r="K14" i="14"/>
  <c r="O14" i="14"/>
  <c r="Q14" i="14"/>
  <c r="V14" i="14"/>
  <c r="F18" i="14"/>
  <c r="G18" i="14"/>
  <c r="M18" i="14" s="1"/>
  <c r="I18" i="14"/>
  <c r="K18" i="14"/>
  <c r="O18" i="14"/>
  <c r="Q18" i="14"/>
  <c r="V18" i="14"/>
  <c r="F23" i="14"/>
  <c r="G23" i="14"/>
  <c r="G22" i="14" s="1"/>
  <c r="I23" i="14"/>
  <c r="I22" i="14" s="1"/>
  <c r="K23" i="14"/>
  <c r="K22" i="14" s="1"/>
  <c r="O23" i="14"/>
  <c r="O22" i="14" s="1"/>
  <c r="Q23" i="14"/>
  <c r="Q22" i="14" s="1"/>
  <c r="V23" i="14"/>
  <c r="V22" i="14" s="1"/>
  <c r="F27" i="14"/>
  <c r="G27" i="14"/>
  <c r="M27" i="14" s="1"/>
  <c r="I27" i="14"/>
  <c r="K27" i="14"/>
  <c r="O27" i="14"/>
  <c r="Q27" i="14"/>
  <c r="V27" i="14"/>
  <c r="F31" i="14"/>
  <c r="G31" i="14"/>
  <c r="M31" i="14" s="1"/>
  <c r="I31" i="14"/>
  <c r="K31" i="14"/>
  <c r="O31" i="14"/>
  <c r="Q31" i="14"/>
  <c r="V31" i="14"/>
  <c r="F35" i="14"/>
  <c r="G35" i="14"/>
  <c r="M35" i="14" s="1"/>
  <c r="I35" i="14"/>
  <c r="K35" i="14"/>
  <c r="O35" i="14"/>
  <c r="Q35" i="14"/>
  <c r="V35" i="14"/>
  <c r="F38" i="14"/>
  <c r="G38" i="14"/>
  <c r="M38" i="14" s="1"/>
  <c r="I38" i="14"/>
  <c r="K38" i="14"/>
  <c r="O38" i="14"/>
  <c r="Q38" i="14"/>
  <c r="V38" i="14"/>
  <c r="F41" i="14"/>
  <c r="G41" i="14"/>
  <c r="M41" i="14" s="1"/>
  <c r="I41" i="14"/>
  <c r="K41" i="14"/>
  <c r="O41" i="14"/>
  <c r="Q41" i="14"/>
  <c r="V41" i="14"/>
  <c r="F45" i="14"/>
  <c r="G45" i="14"/>
  <c r="G44" i="14" s="1"/>
  <c r="I45" i="14"/>
  <c r="I44" i="14" s="1"/>
  <c r="K45" i="14"/>
  <c r="K44" i="14" s="1"/>
  <c r="O45" i="14"/>
  <c r="O44" i="14" s="1"/>
  <c r="Q45" i="14"/>
  <c r="Q44" i="14" s="1"/>
  <c r="V45" i="14"/>
  <c r="V44" i="14" s="1"/>
  <c r="F49" i="14"/>
  <c r="G49" i="14"/>
  <c r="M49" i="14" s="1"/>
  <c r="I49" i="14"/>
  <c r="K49" i="14"/>
  <c r="O49" i="14"/>
  <c r="Q49" i="14"/>
  <c r="V49" i="14"/>
  <c r="F53" i="14"/>
  <c r="G53" i="14"/>
  <c r="M53" i="14" s="1"/>
  <c r="I53" i="14"/>
  <c r="K53" i="14"/>
  <c r="O53" i="14"/>
  <c r="Q53" i="14"/>
  <c r="V53" i="14"/>
  <c r="F57" i="14"/>
  <c r="G57" i="14"/>
  <c r="M57" i="14" s="1"/>
  <c r="I57" i="14"/>
  <c r="K57" i="14"/>
  <c r="O57" i="14"/>
  <c r="Q57" i="14"/>
  <c r="V57" i="14"/>
  <c r="F62" i="14"/>
  <c r="G62" i="14"/>
  <c r="M62" i="14" s="1"/>
  <c r="I62" i="14"/>
  <c r="K62" i="14"/>
  <c r="O62" i="14"/>
  <c r="Q62" i="14"/>
  <c r="V62" i="14"/>
  <c r="F67" i="14"/>
  <c r="G67" i="14"/>
  <c r="M67" i="14" s="1"/>
  <c r="I67" i="14"/>
  <c r="K67" i="14"/>
  <c r="O67" i="14"/>
  <c r="Q67" i="14"/>
  <c r="V67" i="14"/>
  <c r="F71" i="14"/>
  <c r="G71" i="14"/>
  <c r="M71" i="14" s="1"/>
  <c r="I71" i="14"/>
  <c r="K71" i="14"/>
  <c r="O71" i="14"/>
  <c r="Q71" i="14"/>
  <c r="V71" i="14"/>
  <c r="F75" i="14"/>
  <c r="G75" i="14"/>
  <c r="G74" i="14" s="1"/>
  <c r="I75" i="14"/>
  <c r="I74" i="14" s="1"/>
  <c r="K75" i="14"/>
  <c r="K74" i="14" s="1"/>
  <c r="M75" i="14"/>
  <c r="M74" i="14" s="1"/>
  <c r="O75" i="14"/>
  <c r="O74" i="14" s="1"/>
  <c r="Q75" i="14"/>
  <c r="Q74" i="14" s="1"/>
  <c r="V75" i="14"/>
  <c r="V74" i="14" s="1"/>
  <c r="F78" i="14"/>
  <c r="G78" i="14"/>
  <c r="I78" i="14"/>
  <c r="K78" i="14"/>
  <c r="M78" i="14"/>
  <c r="O78" i="14"/>
  <c r="Q78" i="14"/>
  <c r="V78" i="14"/>
  <c r="F82" i="14"/>
  <c r="G82" i="14"/>
  <c r="I82" i="14"/>
  <c r="K82" i="14"/>
  <c r="M82" i="14"/>
  <c r="O82" i="14"/>
  <c r="Q82" i="14"/>
  <c r="V82" i="14"/>
  <c r="F86" i="14"/>
  <c r="G86" i="14"/>
  <c r="I86" i="14"/>
  <c r="K86" i="14"/>
  <c r="M86" i="14"/>
  <c r="O86" i="14"/>
  <c r="Q86" i="14"/>
  <c r="V86" i="14"/>
  <c r="F90" i="14"/>
  <c r="G90" i="14"/>
  <c r="I90" i="14"/>
  <c r="K90" i="14"/>
  <c r="M90" i="14"/>
  <c r="O90" i="14"/>
  <c r="Q90" i="14"/>
  <c r="V90" i="14"/>
  <c r="F96" i="14"/>
  <c r="G96" i="14"/>
  <c r="G95" i="14" s="1"/>
  <c r="I96" i="14"/>
  <c r="I95" i="14" s="1"/>
  <c r="K96" i="14"/>
  <c r="K95" i="14" s="1"/>
  <c r="O96" i="14"/>
  <c r="O95" i="14" s="1"/>
  <c r="Q96" i="14"/>
  <c r="Q95" i="14" s="1"/>
  <c r="V96" i="14"/>
  <c r="V95" i="14" s="1"/>
  <c r="AE100" i="14"/>
  <c r="AF100" i="14"/>
  <c r="G68" i="13"/>
  <c r="BA34" i="13"/>
  <c r="F9" i="13"/>
  <c r="G9" i="13"/>
  <c r="G8" i="13" s="1"/>
  <c r="I9" i="13"/>
  <c r="I8" i="13" s="1"/>
  <c r="K9" i="13"/>
  <c r="K8" i="13" s="1"/>
  <c r="O9" i="13"/>
  <c r="O8" i="13" s="1"/>
  <c r="Q9" i="13"/>
  <c r="Q8" i="13" s="1"/>
  <c r="V9" i="13"/>
  <c r="V8" i="13" s="1"/>
  <c r="F13" i="13"/>
  <c r="G13" i="13"/>
  <c r="M13" i="13" s="1"/>
  <c r="I13" i="13"/>
  <c r="K13" i="13"/>
  <c r="O13" i="13"/>
  <c r="Q13" i="13"/>
  <c r="V13" i="13"/>
  <c r="F16" i="13"/>
  <c r="G16" i="13"/>
  <c r="M16" i="13" s="1"/>
  <c r="I16" i="13"/>
  <c r="K16" i="13"/>
  <c r="O16" i="13"/>
  <c r="Q16" i="13"/>
  <c r="V16" i="13"/>
  <c r="F21" i="13"/>
  <c r="G21" i="13"/>
  <c r="M21" i="13" s="1"/>
  <c r="I21" i="13"/>
  <c r="K21" i="13"/>
  <c r="O21" i="13"/>
  <c r="Q21" i="13"/>
  <c r="V21" i="13"/>
  <c r="F26" i="13"/>
  <c r="G26" i="13"/>
  <c r="M26" i="13" s="1"/>
  <c r="I26" i="13"/>
  <c r="K26" i="13"/>
  <c r="O26" i="13"/>
  <c r="Q26" i="13"/>
  <c r="V26" i="13"/>
  <c r="F30" i="13"/>
  <c r="G30" i="13"/>
  <c r="M30" i="13" s="1"/>
  <c r="I30" i="13"/>
  <c r="K30" i="13"/>
  <c r="O30" i="13"/>
  <c r="Q30" i="13"/>
  <c r="V30" i="13"/>
  <c r="F33" i="13"/>
  <c r="G33" i="13"/>
  <c r="M33" i="13" s="1"/>
  <c r="I33" i="13"/>
  <c r="K33" i="13"/>
  <c r="O33" i="13"/>
  <c r="Q33" i="13"/>
  <c r="V33" i="13"/>
  <c r="F37" i="13"/>
  <c r="G37" i="13"/>
  <c r="M37" i="13" s="1"/>
  <c r="I37" i="13"/>
  <c r="K37" i="13"/>
  <c r="O37" i="13"/>
  <c r="Q37" i="13"/>
  <c r="V37" i="13"/>
  <c r="F42" i="13"/>
  <c r="G42" i="13" s="1"/>
  <c r="I42" i="13"/>
  <c r="I41" i="13" s="1"/>
  <c r="K42" i="13"/>
  <c r="K41" i="13" s="1"/>
  <c r="O42" i="13"/>
  <c r="O41" i="13" s="1"/>
  <c r="Q42" i="13"/>
  <c r="Q41" i="13" s="1"/>
  <c r="V42" i="13"/>
  <c r="V41" i="13" s="1"/>
  <c r="G47" i="13"/>
  <c r="F48" i="13"/>
  <c r="G48" i="13"/>
  <c r="M48" i="13" s="1"/>
  <c r="I48" i="13"/>
  <c r="I47" i="13" s="1"/>
  <c r="K48" i="13"/>
  <c r="K47" i="13" s="1"/>
  <c r="O48" i="13"/>
  <c r="O47" i="13" s="1"/>
  <c r="Q48" i="13"/>
  <c r="Q47" i="13" s="1"/>
  <c r="V48" i="13"/>
  <c r="V47" i="13" s="1"/>
  <c r="F51" i="13"/>
  <c r="G51" i="13"/>
  <c r="M51" i="13" s="1"/>
  <c r="I51" i="13"/>
  <c r="K51" i="13"/>
  <c r="O51" i="13"/>
  <c r="Q51" i="13"/>
  <c r="V51" i="13"/>
  <c r="F54" i="13"/>
  <c r="G54" i="13"/>
  <c r="M54" i="13" s="1"/>
  <c r="I54" i="13"/>
  <c r="K54" i="13"/>
  <c r="O54" i="13"/>
  <c r="Q54" i="13"/>
  <c r="V54" i="13"/>
  <c r="F57" i="13"/>
  <c r="G57" i="13"/>
  <c r="M57" i="13" s="1"/>
  <c r="I57" i="13"/>
  <c r="K57" i="13"/>
  <c r="O57" i="13"/>
  <c r="Q57" i="13"/>
  <c r="V57" i="13"/>
  <c r="F62" i="13"/>
  <c r="G62" i="13"/>
  <c r="M62" i="13" s="1"/>
  <c r="I62" i="13"/>
  <c r="K62" i="13"/>
  <c r="O62" i="13"/>
  <c r="Q62" i="13"/>
  <c r="V62" i="13"/>
  <c r="F64" i="13"/>
  <c r="G64" i="13"/>
  <c r="M64" i="13" s="1"/>
  <c r="I64" i="13"/>
  <c r="K64" i="13"/>
  <c r="O64" i="13"/>
  <c r="Q64" i="13"/>
  <c r="V64" i="13"/>
  <c r="AE68" i="13"/>
  <c r="G58" i="12"/>
  <c r="BA54" i="12"/>
  <c r="BA50" i="12"/>
  <c r="BA47" i="12"/>
  <c r="BA43" i="12"/>
  <c r="BA39" i="12"/>
  <c r="BA36" i="12"/>
  <c r="BA26" i="12"/>
  <c r="BA22" i="12"/>
  <c r="BA19" i="12"/>
  <c r="BA10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V8" i="12" s="1"/>
  <c r="F18" i="12"/>
  <c r="G18" i="12"/>
  <c r="M18" i="12" s="1"/>
  <c r="I18" i="12"/>
  <c r="K18" i="12"/>
  <c r="O18" i="12"/>
  <c r="Q18" i="12"/>
  <c r="V18" i="12"/>
  <c r="F21" i="12"/>
  <c r="G21" i="12"/>
  <c r="M21" i="12" s="1"/>
  <c r="I21" i="12"/>
  <c r="K21" i="12"/>
  <c r="O21" i="12"/>
  <c r="Q21" i="12"/>
  <c r="V21" i="12"/>
  <c r="F25" i="12"/>
  <c r="G25" i="12"/>
  <c r="M25" i="12" s="1"/>
  <c r="I25" i="12"/>
  <c r="K25" i="12"/>
  <c r="O25" i="12"/>
  <c r="Q25" i="12"/>
  <c r="V25" i="12"/>
  <c r="F29" i="12"/>
  <c r="G29" i="12"/>
  <c r="G28" i="12" s="1"/>
  <c r="I29" i="12"/>
  <c r="I28" i="12" s="1"/>
  <c r="K29" i="12"/>
  <c r="K28" i="12" s="1"/>
  <c r="O29" i="12"/>
  <c r="O28" i="12" s="1"/>
  <c r="Q29" i="12"/>
  <c r="Q28" i="12" s="1"/>
  <c r="V29" i="12"/>
  <c r="V28" i="12" s="1"/>
  <c r="F32" i="12"/>
  <c r="G32" i="12"/>
  <c r="M32" i="12" s="1"/>
  <c r="I32" i="12"/>
  <c r="K32" i="12"/>
  <c r="O32" i="12"/>
  <c r="Q32" i="12"/>
  <c r="V32" i="12"/>
  <c r="F35" i="12"/>
  <c r="G35" i="12"/>
  <c r="M35" i="12" s="1"/>
  <c r="I35" i="12"/>
  <c r="K35" i="12"/>
  <c r="O35" i="12"/>
  <c r="Q35" i="12"/>
  <c r="V35" i="12"/>
  <c r="F38" i="12"/>
  <c r="G38" i="12"/>
  <c r="M38" i="12" s="1"/>
  <c r="I38" i="12"/>
  <c r="K38" i="12"/>
  <c r="O38" i="12"/>
  <c r="Q38" i="12"/>
  <c r="V38" i="12"/>
  <c r="F42" i="12"/>
  <c r="G42" i="12"/>
  <c r="M42" i="12" s="1"/>
  <c r="I42" i="12"/>
  <c r="K42" i="12"/>
  <c r="O42" i="12"/>
  <c r="Q42" i="12"/>
  <c r="V42" i="12"/>
  <c r="F46" i="12"/>
  <c r="G46" i="12"/>
  <c r="M46" i="12" s="1"/>
  <c r="I46" i="12"/>
  <c r="K46" i="12"/>
  <c r="O46" i="12"/>
  <c r="Q46" i="12"/>
  <c r="V46" i="12"/>
  <c r="F49" i="12"/>
  <c r="G49" i="12"/>
  <c r="M49" i="12" s="1"/>
  <c r="I49" i="12"/>
  <c r="K49" i="12"/>
  <c r="O49" i="12"/>
  <c r="Q49" i="12"/>
  <c r="V49" i="12"/>
  <c r="F53" i="12"/>
  <c r="G53" i="12"/>
  <c r="M53" i="12" s="1"/>
  <c r="I53" i="12"/>
  <c r="K53" i="12"/>
  <c r="O53" i="12"/>
  <c r="Q53" i="12"/>
  <c r="V53" i="12"/>
  <c r="AE58" i="12"/>
  <c r="AF58" i="12"/>
  <c r="I20" i="1"/>
  <c r="G20" i="1"/>
  <c r="E20" i="1"/>
  <c r="G19" i="1"/>
  <c r="E19" i="1"/>
  <c r="G18" i="1"/>
  <c r="E18" i="1"/>
  <c r="I17" i="1"/>
  <c r="G17" i="1"/>
  <c r="E17" i="1"/>
  <c r="G16" i="1"/>
  <c r="E16" i="1"/>
  <c r="G79" i="1"/>
  <c r="H79" i="1"/>
  <c r="I78" i="1"/>
  <c r="I77" i="1"/>
  <c r="I19" i="1" s="1"/>
  <c r="I76" i="1"/>
  <c r="I75" i="1"/>
  <c r="I18" i="1" s="1"/>
  <c r="I74" i="1"/>
  <c r="I73" i="1"/>
  <c r="I72" i="1"/>
  <c r="I71" i="1"/>
  <c r="I70" i="1"/>
  <c r="I69" i="1"/>
  <c r="AZ61" i="1"/>
  <c r="AZ60" i="1"/>
  <c r="AZ59" i="1"/>
  <c r="AZ58" i="1"/>
  <c r="AZ57" i="1"/>
  <c r="AZ56" i="1"/>
  <c r="AZ54" i="1"/>
  <c r="F47" i="1"/>
  <c r="G47" i="1"/>
  <c r="G25" i="1" s="1"/>
  <c r="A25" i="1" s="1"/>
  <c r="H46" i="1"/>
  <c r="I46" i="1" s="1"/>
  <c r="H45" i="1"/>
  <c r="I45" i="1" s="1"/>
  <c r="H44" i="1"/>
  <c r="I44" i="1" s="1"/>
  <c r="H43" i="1"/>
  <c r="I43" i="1" s="1"/>
  <c r="H42" i="1"/>
  <c r="H41" i="1"/>
  <c r="I41" i="1" s="1"/>
  <c r="H39" i="1"/>
  <c r="I39" i="1" s="1"/>
  <c r="I47" i="1" s="1"/>
  <c r="J28" i="1"/>
  <c r="J26" i="1"/>
  <c r="G38" i="1"/>
  <c r="F38" i="1"/>
  <c r="J23" i="1"/>
  <c r="J24" i="1"/>
  <c r="J25" i="1"/>
  <c r="J27" i="1"/>
  <c r="E24" i="1"/>
  <c r="E26" i="1"/>
  <c r="I16" i="1" l="1"/>
  <c r="I21" i="1" s="1"/>
  <c r="I79" i="1"/>
  <c r="J76" i="1" s="1"/>
  <c r="J69" i="1"/>
  <c r="J73" i="1"/>
  <c r="G26" i="1"/>
  <c r="A26" i="1"/>
  <c r="G28" i="1"/>
  <c r="G23" i="1"/>
  <c r="M118" i="15"/>
  <c r="M117" i="15" s="1"/>
  <c r="G117" i="15"/>
  <c r="AF128" i="15"/>
  <c r="M62" i="15"/>
  <c r="M61" i="15" s="1"/>
  <c r="G8" i="15"/>
  <c r="G43" i="15"/>
  <c r="M9" i="14"/>
  <c r="M8" i="14" s="1"/>
  <c r="M23" i="14"/>
  <c r="M22" i="14" s="1"/>
  <c r="M45" i="14"/>
  <c r="M44" i="14" s="1"/>
  <c r="M96" i="14"/>
  <c r="M95" i="14" s="1"/>
  <c r="M47" i="13"/>
  <c r="G41" i="13"/>
  <c r="AF68" i="13"/>
  <c r="M42" i="13"/>
  <c r="M41" i="13" s="1"/>
  <c r="M9" i="13"/>
  <c r="M8" i="13" s="1"/>
  <c r="M9" i="12"/>
  <c r="M8" i="12" s="1"/>
  <c r="M29" i="12"/>
  <c r="M28" i="12" s="1"/>
  <c r="G21" i="1"/>
  <c r="E21" i="1"/>
  <c r="J39" i="1"/>
  <c r="J47" i="1" s="1"/>
  <c r="J41" i="1"/>
  <c r="J44" i="1"/>
  <c r="J40" i="1"/>
  <c r="J46" i="1"/>
  <c r="J43" i="1"/>
  <c r="J45" i="1"/>
  <c r="H47" i="1"/>
  <c r="J72" i="1" l="1"/>
  <c r="J77" i="1"/>
  <c r="J70" i="1"/>
  <c r="J74" i="1"/>
  <c r="J78" i="1"/>
  <c r="J71" i="1"/>
  <c r="J75" i="1"/>
  <c r="A23" i="1"/>
  <c r="J79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104B5ABF-63CE-43D1-854B-7E92EC00C66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5A13022-85C2-449B-933E-B1B16173AF8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BBB3ED3D-F0C7-4FA1-A264-E6BEE3F7CB8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3A48028-7688-4B67-8780-81BADC72B37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9229C00E-9E03-4E09-B3DF-9F322F274B5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1CD830B-D1D5-4324-BF36-B06A6D66475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7193C84F-60A2-4456-8E97-C9F3AD8EE40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F06EFFB-248A-4007-91CA-B34CA1D1057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<sst xmlns="http://schemas.openxmlformats.org/spreadsheetml/2006/main" count="1427" uniqueCount="446">
  <si>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</si>
  <si>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</si>
  <si>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</si>
  <si>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</si>
  <si>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</si>
  <si>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</si>
  <si>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</si>
  <si>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</si>
  <si>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</si>
  <si>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</si>
  <si>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</si>
  <si>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</si>
  <si>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</si>
  <si>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</si>
  <si>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</si>
  <si>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</si>
  <si>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</si>
  <si>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</si>
  <si>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</si>
  <si>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</si>
  <si>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</si>
  <si>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</si>
  <si>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</si>
  <si>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</si>
  <si>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</si>
  <si>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</si>
  <si>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</si>
  <si>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</si>
  <si>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</si>
  <si>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</si>
  <si>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</si>
  <si>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</si>
  <si>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</si>
  <si>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</si>
  <si>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</si>
  <si>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</si>
  <si>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</si>
  <si>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</si>
  <si>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</si>
  <si>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</si>
  <si>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</si>
  <si>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</si>
  <si>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</si>
  <si>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Petr Zelinka</t>
  </si>
  <si>
    <t>24016</t>
  </si>
  <si>
    <t>Zpomalovací polštář na místní komunikaci v ul. Čtvrtě, Holasice</t>
  </si>
  <si>
    <t>Obec Holasice</t>
  </si>
  <si>
    <t>Václavská 29</t>
  </si>
  <si>
    <t>Holasice</t>
  </si>
  <si>
    <t>66461</t>
  </si>
  <si>
    <t>00488143</t>
  </si>
  <si>
    <t>CZ00488143</t>
  </si>
  <si>
    <t>FRAZPET s.r.o.</t>
  </si>
  <si>
    <t>Úvoz 493/29</t>
  </si>
  <si>
    <t>Brno-Staré Brno</t>
  </si>
  <si>
    <t>60200</t>
  </si>
  <si>
    <t>08826854</t>
  </si>
  <si>
    <t>Stavba</t>
  </si>
  <si>
    <t>Ostatní a vedlejší náklady</t>
  </si>
  <si>
    <t>ON01</t>
  </si>
  <si>
    <t>Vedlejší a ostatní náklady</t>
  </si>
  <si>
    <t>Stavební objekt</t>
  </si>
  <si>
    <t>SO01</t>
  </si>
  <si>
    <t>Zpomalovací polštář vč. doplnění obruby</t>
  </si>
  <si>
    <t>SO0101</t>
  </si>
  <si>
    <t>Bourací práce</t>
  </si>
  <si>
    <t>SO0102</t>
  </si>
  <si>
    <t>Nový stav</t>
  </si>
  <si>
    <t>SO0103</t>
  </si>
  <si>
    <t>Dočasná panelová komunikace_objízdná trasa</t>
  </si>
  <si>
    <t>Celkem za stavbu</t>
  </si>
  <si>
    <t>CZK</t>
  </si>
  <si>
    <t>#POPS</t>
  </si>
  <si>
    <t>Popis stavby: 24016 - Zpomalovací polštář na místní komunikaci v ul. Čtvrtě, Holasice</t>
  </si>
  <si>
    <t>#POPO</t>
  </si>
  <si>
    <t>Popis objektu: SO01 - Zpomalovací polštář vč. doplnění obruby</t>
  </si>
  <si>
    <t>#POPR</t>
  </si>
  <si>
    <t>Popis rozpočtu: SO0101 - Bourací práce</t>
  </si>
  <si>
    <t>Popis rozpočtu: SO0102 - Nový stav</t>
  </si>
  <si>
    <t>Popis rozpočtu: SO0103 - Dočasná panelová komunikace_objízdná trasa</t>
  </si>
  <si>
    <t>Skladba konstrukce vozovky je navržena dle Dodatku TP 170 Navrhování vozovek pozemních komunikací; třída dopravního zatížení „VI“.</t>
  </si>
  <si>
    <t>Konstrukce sjezdu:</t>
  </si>
  <si>
    <t>silniční dílce  CD 3000/1000/150	 ČSN 73 6131	150 mm</t>
  </si>
  <si>
    <t>drobné kamenivo  0/4	               ČSN 73 6131	50 mm</t>
  </si>
  <si>
    <t>štěrkodrť  ŠDA 0/63 GE	               ČSN 73 6126-1	min. 200 mm</t>
  </si>
  <si>
    <t>netkaná separační geotextilie</t>
  </si>
  <si>
    <t>celkem		                                                         min. 400 mm</t>
  </si>
  <si>
    <t>Popis objektu: VN, ON - Vedlejší a ostatní náklady</t>
  </si>
  <si>
    <t>Popis rozpočtu: ON01 - Vedlejší a ostatní náklady</t>
  </si>
  <si>
    <t>Rekapitulace dílů</t>
  </si>
  <si>
    <t>Typ dílu</t>
  </si>
  <si>
    <t>1</t>
  </si>
  <si>
    <t>Zemní práce</t>
  </si>
  <si>
    <t>18</t>
  </si>
  <si>
    <t>Povrchové úpravy terénu</t>
  </si>
  <si>
    <t>5</t>
  </si>
  <si>
    <t>Komunikace</t>
  </si>
  <si>
    <t>91</t>
  </si>
  <si>
    <t>Doplňující práce na komunikaci</t>
  </si>
  <si>
    <t>96</t>
  </si>
  <si>
    <t>Bourání konstrukcí</t>
  </si>
  <si>
    <t>99</t>
  </si>
  <si>
    <t>Staveništní přesun hmot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</si>
  <si>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</si>
  <si>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</si>
  <si>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</si>
  <si>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</si>
  <si>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</si>
  <si>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</si>
  <si>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</si>
  <si>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</si>
  <si>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</si>
  <si>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</si>
  <si>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VN, ON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</si>
  <si>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</si>
  <si>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</si>
  <si>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</si>
  <si>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</si>
  <si>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</si>
  <si>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</si>
  <si>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</si>
  <si>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</si>
  <si>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</si>
  <si>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</si>
  <si>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</si>
  <si>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</si>
  <si>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</si>
  <si>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</si>
  <si>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</si>
  <si>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</si>
  <si>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</si>
  <si>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</si>
  <si>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</si>
  <si>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</si>
  <si>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</si>
  <si>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</si>
  <si>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</si>
  <si>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</si>
  <si>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</si>
  <si>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</si>
  <si>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</si>
  <si>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005111021R</t>
  </si>
  <si>
    <t>Vytyčení inženýrských sítí</t>
  </si>
  <si>
    <t>Soubor</t>
  </si>
  <si>
    <t>RTS 24/ II</t>
  </si>
  <si>
    <t>Indiv</t>
  </si>
  <si>
    <t>VRN</t>
  </si>
  <si>
    <t>Běžná</t>
  </si>
  <si>
    <t>POL99_8</t>
  </si>
  <si>
    <t>Zaměření a vytýčení stávajících inženýrských sítí v místě stavby z hlediska jejich ochrany při provádění stavby.</t>
  </si>
  <si>
    <t>POP</t>
  </si>
  <si>
    <t xml:space="preserve">v celém řešeném území : </t>
  </si>
  <si>
    <t>VV</t>
  </si>
  <si>
    <t>EGD : 1</t>
  </si>
  <si>
    <t>CETIN : 1</t>
  </si>
  <si>
    <t>VAS a.s. : 1</t>
  </si>
  <si>
    <t>GASNET : 1</t>
  </si>
  <si>
    <t>VO : 1</t>
  </si>
  <si>
    <t>SPU</t>
  </si>
  <si>
    <t>005121010R</t>
  </si>
  <si>
    <t>Vybudování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</si>
  <si>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</si>
  <si>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</si>
  <si>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</si>
  <si>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soubor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</si>
  <si>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</si>
  <si>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po celou dobu výstavby : 1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</si>
  <si>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</si>
  <si>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</si>
  <si>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</si>
  <si>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00511 R</t>
  </si>
  <si>
    <t xml:space="preserve">Geodetické práce </t>
  </si>
  <si>
    <t>vytýčení stavby v terénu, zejména sloupy aj : 1</t>
  </si>
  <si>
    <t>005211010R</t>
  </si>
  <si>
    <t>Předání a převzetí staveniště</t>
  </si>
  <si>
    <t>Náklady spojené s účastí zhotovitele na předání a převzetí staveniště.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</si>
  <si>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</si>
  <si>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</si>
  <si>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</si>
  <si>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</si>
  <si>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</si>
  <si>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</si>
  <si>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přechodná úprava provozu, návrh, odsouhlasení PČR, ZUK, osazení dopravního značení aj : 1,00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</si>
  <si>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</si>
  <si>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</si>
  <si>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</si>
  <si>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hygienický opatření, mobilní WC aj : 1</t>
  </si>
  <si>
    <t>00524 R</t>
  </si>
  <si>
    <t>Předání a převzetí díla</t>
  </si>
  <si>
    <t>Náklady zhotovitele, které vzniknou v souvislosti s povinnostmi zhotovitele při předání a převzetí díla.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</si>
  <si>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</si>
  <si>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</si>
  <si>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</si>
  <si>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po dokončení stavby : 1</t>
  </si>
  <si>
    <t>005122XR</t>
  </si>
  <si>
    <t>Mimostaveništní doprava zaměstnanců</t>
  </si>
  <si>
    <t>Vlastní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</si>
  <si>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</si>
  <si>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po celou dobu výstavby pro všechny dodavatele i poddodavatele stavby : 1</t>
  </si>
  <si>
    <t>SUM</t>
  </si>
  <si>
    <t>END</t>
  </si>
  <si>
    <t>Položkový soupis prací a dodávek</t>
  </si>
  <si>
    <t>113108310R00</t>
  </si>
  <si>
    <t>Odstranění podkladů nebo krytů živičných, v ploše jednotlivě do 50 m2, tloušťka vrstvy 100 mm</t>
  </si>
  <si>
    <t>m2</t>
  </si>
  <si>
    <t>822-1</t>
  </si>
  <si>
    <t>RTS 24/ I</t>
  </si>
  <si>
    <t>Práce</t>
  </si>
  <si>
    <t>POL1_</t>
  </si>
  <si>
    <t>řezání živice pro zpomalovací polštář : 6,00*4,50</t>
  </si>
  <si>
    <t>řezání živice pro osazení silníční obruby : 12,00*0,10</t>
  </si>
  <si>
    <t>113111120R00</t>
  </si>
  <si>
    <t>Odstranění podkladů nebo krytů z kameniva zpevněného cementem, v ploše jednotlivě do 50 m2, tloušťka vrstvy 200 mm</t>
  </si>
  <si>
    <t>Odkaz na mn. položky pořadí 1 : 28,20000</t>
  </si>
  <si>
    <t>139601102R00</t>
  </si>
  <si>
    <t>Ruční výkop jam, rýh a šachet v hornině 3</t>
  </si>
  <si>
    <t>m3</t>
  </si>
  <si>
    <t>800-1</t>
  </si>
  <si>
    <t>s přehozením na vzdálenost do 5 m nebo s naložením na ruční dopravní prostředek</t>
  </si>
  <si>
    <t>SPI</t>
  </si>
  <si>
    <t>výkop rýhy pro osazení silniční obruby, pás 12,00m, šíře 0,75, hloubka 0,35 m : 12,00*0,75*0,35</t>
  </si>
  <si>
    <t xml:space="preserve">část zeminy ponecháno pro ponechání k zásypům : </t>
  </si>
  <si>
    <t>162301102R00</t>
  </si>
  <si>
    <t>Vodorovné přemístění výkopku z horniny 1 až 4, na vzdálenost přes 500  do 1 000 m</t>
  </si>
  <si>
    <t>po suchu, bez naložení výkopku, avšak se složením bez rozhrnutí, zpáteční cesta vozidla.</t>
  </si>
  <si>
    <t>část zeminy ponecháno pro ponechání k zásypům : -1*(12,00*0,40*0,35)</t>
  </si>
  <si>
    <t>162701109R00</t>
  </si>
  <si>
    <t>Vodorovné přemístění výkopku příplatek k ceně za každých dalších i započatých 1 000 m přes 10 000 m  z horniny 1 až 4</t>
  </si>
  <si>
    <t>odvoz na skládku THERMOSERVIS Chrlice celkem 13 km, dopočet 12ti km : 1,47*12</t>
  </si>
  <si>
    <t>167101201R00</t>
  </si>
  <si>
    <t>Nakládání, skládání, překládání neulehlého výkopku nakládání, skládání, překládání neulehléno výkopku nebo zeminy - ručně  z horniny 1 až 4</t>
  </si>
  <si>
    <t>Odkaz na mn. položky pořadí 4 : 1,47000</t>
  </si>
  <si>
    <t>171201101R00</t>
  </si>
  <si>
    <t>Uložení sypaniny do násypů nezhutněných</t>
  </si>
  <si>
    <t>Uložení sypaniny do násypů nebo na skládku s rozprostřením sypaniny ve vrstvách a s hrubým urovnáním.</t>
  </si>
  <si>
    <t>Odkaz na mn. položky pořadí 3 : 3,15000</t>
  </si>
  <si>
    <t>199000002R00</t>
  </si>
  <si>
    <t>Poplatky za skládku horniny 1- 4, skupina 17 05 04 z Katalogu odpadů</t>
  </si>
  <si>
    <t>Cena dle Pískovny Černovice. www.piskovna-cernovice.cz</t>
  </si>
  <si>
    <t>919735113R00</t>
  </si>
  <si>
    <t>Řezání stávajících krytů nebo podkladů živičných, hloubky přes 100 do 150 mm</t>
  </si>
  <si>
    <t>m</t>
  </si>
  <si>
    <t>včetně spotřeby vody</t>
  </si>
  <si>
    <t>řezání živice pro zpomalovací polštář : 6,00*2+4,50*2</t>
  </si>
  <si>
    <t>řezání živice pro osazení silníční obruby : 12,00</t>
  </si>
  <si>
    <t>979082219R00</t>
  </si>
  <si>
    <t>Vodorovná doprava suti po suchu příplatek k ceně za každý další i započatý 1 km přes 1 km</t>
  </si>
  <si>
    <t>t</t>
  </si>
  <si>
    <t>odvoz na skládku THERMOSERVIS Chrlice celkem 13 km, dopočet 12ti km : 20,61*12</t>
  </si>
  <si>
    <t>979097012R00</t>
  </si>
  <si>
    <t>Odvoz suti a vybouraných hmot na skládku pronájem kontejneru na suť</t>
  </si>
  <si>
    <t xml:space="preserve">den   </t>
  </si>
  <si>
    <t>801-3</t>
  </si>
  <si>
    <t>979999981R00</t>
  </si>
  <si>
    <t>Poplatek za skládku za recyklaci, betonu, kusovost do 1600 cm2, skupina 17 01 01 z Katalogu odpadů</t>
  </si>
  <si>
    <t>Odkaz na dem. hmot. položky pořadí 2 : 14,40625</t>
  </si>
  <si>
    <t>979999995R00</t>
  </si>
  <si>
    <t>Poplatek za skládku Poplatek za recyklaci asfaltu, kusovost do 1600 cm2, (skup.170302)</t>
  </si>
  <si>
    <t>170 302</t>
  </si>
  <si>
    <t>Odkaz na dem. hmot. položky pořadí 1 : 6,20400</t>
  </si>
  <si>
    <t>Odkaz na dem. hmot. položky pořadí 9 : 0,00000</t>
  </si>
  <si>
    <t>979082213R00</t>
  </si>
  <si>
    <t>Vodorovná doprava suti po suchu bez naložení, ale se složením a hrubým urovnáním na vzdálenost do 1 km</t>
  </si>
  <si>
    <t>Přesun suti</t>
  </si>
  <si>
    <t>POL8_</t>
  </si>
  <si>
    <t>979087212R00</t>
  </si>
  <si>
    <t>Nakládání na dopravní prostředky suti</t>
  </si>
  <si>
    <t>pro vodorovnou dopravu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</si>
  <si>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</si>
  <si>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</si>
  <si>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</si>
  <si>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</si>
  <si>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zpětné zásypy podél obrub : 12,00*0,40*0,35</t>
  </si>
  <si>
    <t>181101102R00</t>
  </si>
  <si>
    <t>Úprava pláně v zářezech v hornině 1 až 4, se zhutněním</t>
  </si>
  <si>
    <t>vyrovnáním výškových rozdílů, ploch vodorovných a ploch do sklonu 1 : 5.</t>
  </si>
  <si>
    <t>dno výkopu : 0,75*12,00</t>
  </si>
  <si>
    <t>182101101R00</t>
  </si>
  <si>
    <t>Svahování v zářezech v hornině 1 až 4</t>
  </si>
  <si>
    <t>trvalých svahů do projektovaných profilů s potřebným přemístěním výkopku při svahování v zářezech,</t>
  </si>
  <si>
    <t>svah jámy pro osazení obruby : 12,00*0,40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</si>
  <si>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</si>
  <si>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</si>
  <si>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</si>
  <si>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</si>
  <si>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doplňovaný pás podél nově založeného obrubníku : 12,00*0,50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</si>
  <si>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</si>
  <si>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</si>
  <si>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</si>
  <si>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Odkaz na mn. položky pořadí 4 : 6,00000</t>
  </si>
  <si>
    <t>185803111R00</t>
  </si>
  <si>
    <t>Ošetření trávníku v rovině nebo na svahu do 1:5</t>
  </si>
  <si>
    <t>bez ohledu na způsob založení, tj. pokosení se shrabáním, naložením shrabků na dopravní prostředek s odvezením do 20 km a se složením,</t>
  </si>
  <si>
    <t>185851111R00</t>
  </si>
  <si>
    <t>Dovoz vody pro zálivku rostlin dovoz vody pro zálivku rostlin na vzdálenost do 6000 m</t>
  </si>
  <si>
    <t>2,00</t>
  </si>
  <si>
    <t>100002</t>
  </si>
  <si>
    <t>Chemické odplevel půdy před založ trávníku postřikem</t>
  </si>
  <si>
    <t xml:space="preserve">m2    </t>
  </si>
  <si>
    <t>00572460R</t>
  </si>
  <si>
    <t>směs travní technická</t>
  </si>
  <si>
    <t>kg</t>
  </si>
  <si>
    <t>SPCM</t>
  </si>
  <si>
    <t>Specifikace</t>
  </si>
  <si>
    <t>POL3_</t>
  </si>
  <si>
    <t>množství 0,10 kg/m2 : 0,10*6</t>
  </si>
  <si>
    <t>567142113R00</t>
  </si>
  <si>
    <t>Podklad z kameniva zpevněného cementem SC C8/10, tloušťka po zhutnění 230 mm</t>
  </si>
  <si>
    <t>bez dilatačních spár, s rozprostřením a zhutněním, ošetřením povrchu podkladu vodou</t>
  </si>
  <si>
    <t>podkladní vrstva pod zpomalovací práh : 6,00*4,50</t>
  </si>
  <si>
    <t>591141111R00</t>
  </si>
  <si>
    <t>Kladení dlažby z kostek velkých z kamene, do lože z cementové malty tloušťky 50 mm</t>
  </si>
  <si>
    <t>s provedením lože do 50 mm, s vyplněním spár, s dvojím beraněním a se smetením přebytečného materiálu na krajnici</t>
  </si>
  <si>
    <t>položení přídlažby podél nově vytvořených obrub : 12,00*0,15</t>
  </si>
  <si>
    <t>591241111R00</t>
  </si>
  <si>
    <t>Kladení dlažby z kostek drobných z kamene, do lože z cementové malty tloušťky 50 mm</t>
  </si>
  <si>
    <t>dlažba zpomalovacího prahu včetně vytvoření sklonů nájezdových ramp : 6,00*4,50</t>
  </si>
  <si>
    <t>599121111R00</t>
  </si>
  <si>
    <t>Zálivka živičná spár dlažby z drobných kostek</t>
  </si>
  <si>
    <t>hloubky do 50 mm, s vyčištěním spár</t>
  </si>
  <si>
    <t>zálivka spáry okolo zpomalovacího prahu : (6,00*2+4,50*2)*0,05</t>
  </si>
  <si>
    <t>zálivka mezi živicí a přídlažbou : 12,00*0,05</t>
  </si>
  <si>
    <t>599632111R00</t>
  </si>
  <si>
    <t>Vyplnění spár dlažby (přídlažby) z lomového kamene cementovou maltou</t>
  </si>
  <si>
    <t>v jakémkoliv sklonu plochy a jakékoliv tloušťky</t>
  </si>
  <si>
    <t>Odkaz na mn. položky pořadí 11 : 1,80000</t>
  </si>
  <si>
    <t>Odkaz na mn. položky pořadí 12 : 27,00000</t>
  </si>
  <si>
    <t>58380120.AR</t>
  </si>
  <si>
    <t>kostka dlažební; žula; 8/10 cm; třída I; štípaná</t>
  </si>
  <si>
    <t>dlažba zpomalovacího prahu, 1 t = 5m2 : 6,00*4,50</t>
  </si>
  <si>
    <t>prořez 10% : 2,70</t>
  </si>
  <si>
    <t>58380129R</t>
  </si>
  <si>
    <t>kostka dlažební; žula; 10/12 cm; třída I; štípaná</t>
  </si>
  <si>
    <t>pro přídlažbu : 0,50</t>
  </si>
  <si>
    <t>915721111RT1</t>
  </si>
  <si>
    <t>Vodorovné značení krytů stříkané barvou, bílou, stopčar, zeber, stínů, šipek, nápisů, přechodů apod.</t>
  </si>
  <si>
    <t>Odkaz na mn. položky pořadí 18 : 12,00000</t>
  </si>
  <si>
    <t>915791112R00</t>
  </si>
  <si>
    <t xml:space="preserve">Předznačení pro vodorovné značení pro stopčáry, zebry,stíny, šipky, nápisy, přechody </t>
  </si>
  <si>
    <t>stříkané barvou nebo prováděné z nátěrových hmot</t>
  </si>
  <si>
    <t>vodorovné dopravní značení, trojůhelník V17, 10 ks : 1,20*10</t>
  </si>
  <si>
    <t>917862111RU2</t>
  </si>
  <si>
    <t>Osazení silničního nebo chodníkového obrubníku včetně dodávky betonovéího obrubníku  1000/150/250 mm, stojatého, s boční opěrou z betonu prostého, do lože z betonu prostého C 12/15</t>
  </si>
  <si>
    <t>S dodáním hmot pro lože tl. 80-100 mm.</t>
  </si>
  <si>
    <t>obrubníky průběžné : 10,00</t>
  </si>
  <si>
    <t>917862111RV4</t>
  </si>
  <si>
    <t>Osazení silničního nebo chodníkového obrubníku včetně dodávky betonovéího obrubníku  nájezdového náběhového 1000/150/150-250, stojatého, s boční opěrou z betonu prostého, do lože z betonu prostého C 12/15</t>
  </si>
  <si>
    <t>obrubníky náběhové na krajích pásu : 1,00+1,00</t>
  </si>
  <si>
    <t>918101111R00</t>
  </si>
  <si>
    <t>Lože pod obrubníky, krajníky nebo obruby z betonu prostého C 12/15</t>
  </si>
  <si>
    <t>z dlažebních kostek z betonu prostého</t>
  </si>
  <si>
    <t>lože pod silniční obrubníky : 12,00*0,30*0,15</t>
  </si>
  <si>
    <t>lože pod přídlažbu : 12,00*0,15*0,10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</si>
  <si>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</si>
  <si>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</si>
  <si>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</si>
  <si>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</si>
  <si>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</si>
  <si>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113107625R00</t>
  </si>
  <si>
    <t>Odstranění podkladů nebo krytů z kameniva hrubého drceného, v ploše jednotlivě nad 50 m2, tloušťka vrstvy 250 mm</t>
  </si>
  <si>
    <t>Odkaz na mn. položky pořadí 13 : 206,00000</t>
  </si>
  <si>
    <t>113151111R00</t>
  </si>
  <si>
    <t>Rozebrání zpevněných ploch rozebrání ploch ze silničních panelů</t>
  </si>
  <si>
    <t>800-2</t>
  </si>
  <si>
    <t>s přemístěním na skládku na vzdálenost do 20 m nebo s naložením na dopravní prostředek,</t>
  </si>
  <si>
    <t>Odkaz na mn. položky pořadí 15 : 180,00000</t>
  </si>
  <si>
    <t>121101102R00</t>
  </si>
  <si>
    <t>Sejmutí ornice s přemístěním na vzdálenost přes 50 do 100 m</t>
  </si>
  <si>
    <t>nebo lesní půdy, s vodorovným přemístěním na hromady v místě upotřebení nebo na dočasné či trvalé skládky se složením</t>
  </si>
  <si>
    <t>plocha pro silniční panely, zaměřeno CAD, celkem těženo 40 cm, ornice 15 cm : 206,00*0,15</t>
  </si>
  <si>
    <t>131201111R00</t>
  </si>
  <si>
    <t>Hloubení nezapažených jam a zářezů do 100 m3, v hornině 3,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</si>
  <si>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</si>
  <si>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plocha pro silniční panely, zaměřeno CAD, celkem těženo 40 cm, ornice 15 cm, zemina 25 cm : 206,00*0,25</t>
  </si>
  <si>
    <t>131201119R00</t>
  </si>
  <si>
    <t xml:space="preserve">Hloubení nezapažených jam a zářezů příplatek za lepivost, v hornině 3,  </t>
  </si>
  <si>
    <t>Odkaz na mn. položky pořadí 4 : 51,50000</t>
  </si>
  <si>
    <t xml:space="preserve">mezideponie ornice a zeminy : </t>
  </si>
  <si>
    <t>Odkaz na mn. položky pořadí 3 : 30,90000</t>
  </si>
  <si>
    <t>plocha pro silniční panely, zaměřeno CAD : 206,00</t>
  </si>
  <si>
    <t>182001131R00</t>
  </si>
  <si>
    <t>Plošná úprava terénu při nerovnostech terénu přes 150 do 200 mm, v rovině nebo na svahu do 1:5</t>
  </si>
  <si>
    <t>s urovnáním povrchu, bez doplnění ornice, v hornině 1 až 4,</t>
  </si>
  <si>
    <t xml:space="preserve">zpětné navrstvení mezideponované zeminy a ornice : </t>
  </si>
  <si>
    <t>Odkaz na mn. položky pořadí 14 : 206,00000</t>
  </si>
  <si>
    <t>180401211R00</t>
  </si>
  <si>
    <t>Založení trávníku luční trávník, výsevem, v rovině nebo na svahu do 1:5</t>
  </si>
  <si>
    <t>zpětný osev trávníku ...plocha zaměřena CAD : 206,00</t>
  </si>
  <si>
    <t>184802111R00</t>
  </si>
  <si>
    <t>Chemické odplevelení půdy před založením kultury postřikem naširoko, v rovině nebo na svahu do 1:5</t>
  </si>
  <si>
    <t>nebo trávníku nebo zpevněných ploch o výměře jednotlivě přes 20 m2,</t>
  </si>
  <si>
    <t>Včetně dovozu vody do 10 km.</t>
  </si>
  <si>
    <t>Odkaz na mn. položky pořadí 9 : 206,00000</t>
  </si>
  <si>
    <t xml:space="preserve">množství 0,10 kg/m2 : </t>
  </si>
  <si>
    <t>Odkaz na mn. položky pořadí 9 : 206,00000*0,1</t>
  </si>
  <si>
    <t>564861111RT4</t>
  </si>
  <si>
    <t>Podklad ze štěrkodrti s rozprostřením a zhutněním frakce 0-63 mm, tloušťka po zhutnění 200 mm</t>
  </si>
  <si>
    <t>568111111R00</t>
  </si>
  <si>
    <t>Vyztužení podkladní vrstvy z geotextilie, sklon povrchu do 1:5, role šířky 3 m</t>
  </si>
  <si>
    <t>584921121RT2</t>
  </si>
  <si>
    <t>Zřízení zpev. ploch ze silničních panelů do lože zřízení zpevněné plochy ze silničních panelů osazených do lože z kameniva tl. 50 mm</t>
  </si>
  <si>
    <t>Včetně:</t>
  </si>
  <si>
    <t>- kameniva frakce 0 - 32 mm,</t>
  </si>
  <si>
    <t>- rozprostření podkladu,</t>
  </si>
  <si>
    <t>- osazení silničních panelů.</t>
  </si>
  <si>
    <t>panelová komunikace, panely 3,0m x 1,0 m : 3,00*1,00*60</t>
  </si>
  <si>
    <t>50003.R</t>
  </si>
  <si>
    <t>Demontáž geotextilie vč. odvozu na skládku</t>
  </si>
  <si>
    <t>50001.R</t>
  </si>
  <si>
    <t>Panel silniční IZD 1 rozměr 3000 x 1000 x 150 mm, pronájem za den</t>
  </si>
  <si>
    <t>kus</t>
  </si>
  <si>
    <t>panelová komunikace, panely 3,0m x 1,0 m..celkme 60 ks, přepoklad měsíc pronájmu : 60,00*30</t>
  </si>
  <si>
    <t>50002.R</t>
  </si>
  <si>
    <t>Dovoz a odvoz silničních panelů</t>
  </si>
  <si>
    <t xml:space="preserve">km    </t>
  </si>
  <si>
    <t>Položka obsahuje náklady na:</t>
  </si>
  <si>
    <t>- naložení panelů na skládce</t>
  </si>
  <si>
    <t>- dovoz na stavbu</t>
  </si>
  <si>
    <t>- zpětný odvoz ze stavby</t>
  </si>
  <si>
    <t>- zpětné složení na skládce</t>
  </si>
  <si>
    <t>Brno - Holasice : 20,00</t>
  </si>
  <si>
    <t>Holasice - Brno : 20,00</t>
  </si>
  <si>
    <t>69366198R</t>
  </si>
  <si>
    <t>Geosyntetika typ: geotextilie; netkaná; materiál: PP; tl (2 kPa) = 2,9 mm; plošná hmotnost = 300 g/m2; Pevnost v tahu podélně = 20,0 kN/m; Pevnost v tahu příčně = 11,5 kN/m</t>
  </si>
  <si>
    <t>Odkaz na mn. položky pořadí 14 : 206,00000*1,05</t>
  </si>
  <si>
    <t>914431111RT6</t>
  </si>
  <si>
    <t>Osazení a montáž dopravního zrcadla na sloupek nebo nosnou konstrukci, včetně dodávky sloupku a značky</t>
  </si>
  <si>
    <t>- výkopu jámy pro sloupek nebo osazení nosné konstrukce do zdiva,</t>
  </si>
  <si>
    <t>- osazení sloupku a obetonování patky nebo zazdění nosné konstrukce do zdiva,</t>
  </si>
  <si>
    <t>- osazení a montáž zrcadlové části a zrcadla</t>
  </si>
  <si>
    <t>- odhozu zbylého výkopku na vzdálenost do 3 m.</t>
  </si>
  <si>
    <t>zpětná montáž zrcadla po dokončení prací : 1,00</t>
  </si>
  <si>
    <t>966641111R00</t>
  </si>
  <si>
    <t>Odstranění dopravního zrcadla včetně sloupku nebo konzoly</t>
  </si>
  <si>
    <t>a demontáž zrcadlové části, s odklizením materiálu na skládku na vzdálenost do 20 m nebo naložením na dopravní prostředek</t>
  </si>
  <si>
    <t>demontáž zrcadla pro zpětné použití : 1,00</t>
  </si>
  <si>
    <t>460600001RT1</t>
  </si>
  <si>
    <t>Naložení a odvoz zeminy, odvoz na vzdálenost 500 m</t>
  </si>
  <si>
    <t xml:space="preserve">zpětný dovoz zeminy a ornice z mezideponie : </t>
  </si>
  <si>
    <t>odvoz na skládku Brno, vzdálenost 12 km, dopočet dalších 11ti km : 177,387*11</t>
  </si>
  <si>
    <t>979999973R00</t>
  </si>
  <si>
    <t>Poplatek za uložení, zemina a kamení,  , skupina 17 05 04 z Katalogu odpadů</t>
  </si>
  <si>
    <t>206,00*0,25*1,60</t>
  </si>
  <si>
    <t>979081111RT2</t>
  </si>
  <si>
    <t>Odvoz suti a vybouraných hmot na skládku do 1 km</t>
  </si>
  <si>
    <t>Včetně naložení na dopravní prostředek a složení na skládku, bez poplatku za skládku.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</si>
</sst>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1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49" fontId="17" fillId="4" borderId="0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7" fillId="4" borderId="0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7" fillId="0" borderId="18" xfId="0" applyNumberFormat="1" applyFont="1" applyBorder="1" applyAlignment="1">
      <alignment vertical="top" wrapText="1"/>
    </xf>
    <xf numFmtId="49" fontId="17" fillId="4" borderId="18" xfId="0" applyNumberFormat="1" applyFont="1" applyFill="1" applyBorder="1" applyAlignment="1" applyProtection="1">
      <alignment vertical="top"/>
      <protection locked="0"/>
    </xf>
    <xf numFmtId="0" fontId="17" fillId="0" borderId="18" xfId="0" applyNumberFormat="1" applyFont="1" applyBorder="1" applyAlignment="1">
      <alignment horizontal="left" vertical="top" wrapText="1"/>
    </xf>
    <xf numFmtId="49" fontId="17" fillId="4" borderId="18" xfId="0" applyNumberFormat="1" applyFont="1" applyFill="1" applyBorder="1" applyAlignment="1" applyProtection="1">
      <alignment horizontal="left" vertical="top" wrapText="1"/>
      <protection locked="0"/>
    </xf>
    <xf numFmtId="0" fontId="18" fillId="0" borderId="0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73" t="s">
        <v>39</v>
      </c>
      <c r="B2" s="73"/>
      <c r="C2" s="73"/>
      <c r="D2" s="73"/>
      <c r="E2" s="73"/>
      <c r="F2" s="73"/>
      <c r="G2" s="73"/>
    </row>
  </sheetData>
  <sheetProtection algorithmName="SHA-512" hashValue="5eFnDGBmnOpbYxnZFJvTgwSVOFO5uTlpGzskhBM/+sOhoAC8WRj2e60jqVdCfQth07x05+/qax1IruE4owK2fg==" saltValue="luorlytBncZb6Jvgaco98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82"/>
  <sheetViews>
    <sheetView showGridLines="0" topLeftCell="B19" zoomScaleNormal="100" zoomScaleSheetLayoutView="75" workbookViewId="0">
      <selection activeCell="A28" sqref="A28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1" customWidth="1"/>
    <col min="4" max="4" width="13" style="51" customWidth="1"/>
    <col min="5" max="5" width="9.75" style="51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  <col min="52" max="52" width="95.375" customWidth="1"/>
  </cols>
  <sheetData>
    <row r="1" spans="1:15" ht="33.799999999999997" customHeight="1" x14ac:dyDescent="0.2">
      <c r="A1" s="47" t="s">
        <v>36</v>
      </c>
      <c r="B1" s="74" t="s">
        <v>41</v>
      </c>
      <c r="C1" s="75"/>
      <c r="D1" s="75"/>
      <c r="E1" s="75"/>
      <c r="F1" s="75"/>
      <c r="G1" s="75"/>
      <c r="H1" s="75"/>
      <c r="I1" s="75"/>
      <c r="J1" s="76"/>
    </row>
    <row r="2" spans="1:15" ht="36" customHeight="1" x14ac:dyDescent="0.2">
      <c r="A2" s="2"/>
      <c r="B2" s="105" t="s">
        <v>22</v>
      </c>
      <c r="C2" s="106"/>
      <c r="D2" s="107" t="s">
        <v>44</v>
      </c>
      <c r="E2" s="108" t="s">
        <v>45</v>
      </c>
      <c r="F2" s="109"/>
      <c r="G2" s="109"/>
      <c r="H2" s="109"/>
      <c r="I2" s="109"/>
      <c r="J2" s="110"/>
      <c r="O2" s="1"/>
    </row>
    <row r="3" spans="1:15" ht="27" hidden="1" customHeight="1" x14ac:dyDescent="0.2">
      <c r="A3" s="2"/>
      <c r="B3" s="111"/>
      <c r="C3" s="106"/>
      <c r="D3" s="112"/>
      <c r="E3" s="113"/>
      <c r="F3" s="114"/>
      <c r="G3" s="114"/>
      <c r="H3" s="114"/>
      <c r="I3" s="114"/>
      <c r="J3" s="115"/>
    </row>
    <row r="4" spans="1:15" ht="23.3" customHeight="1" x14ac:dyDescent="0.2">
      <c r="A4" s="2"/>
      <c r="B4" s="116"/>
      <c r="C4" s="117"/>
      <c r="D4" s="118"/>
      <c r="E4" s="119"/>
      <c r="F4" s="119"/>
      <c r="G4" s="119"/>
      <c r="H4" s="119"/>
      <c r="I4" s="119"/>
      <c r="J4" s="120"/>
    </row>
    <row r="5" spans="1:15" ht="23.95" customHeight="1" x14ac:dyDescent="0.2">
      <c r="A5" s="2"/>
      <c r="B5" s="31" t="s">
        <v>42</v>
      </c>
      <c r="D5" s="121" t="s">
        <v>46</v>
      </c>
      <c r="E5" s="88"/>
      <c r="F5" s="88"/>
      <c r="G5" s="88"/>
      <c r="H5" s="18" t="s">
        <v>40</v>
      </c>
      <c r="I5" s="125" t="s">
        <v>50</v>
      </c>
      <c r="J5" s="8"/>
    </row>
    <row r="6" spans="1:15" ht="15.8" customHeight="1" x14ac:dyDescent="0.2">
      <c r="A6" s="2"/>
      <c r="B6" s="28"/>
      <c r="C6" s="53"/>
      <c r="D6" s="122" t="s">
        <v>47</v>
      </c>
      <c r="E6" s="89"/>
      <c r="F6" s="89"/>
      <c r="G6" s="89"/>
      <c r="H6" s="18" t="s">
        <v>34</v>
      </c>
      <c r="I6" s="125" t="s">
        <v>51</v>
      </c>
      <c r="J6" s="8"/>
    </row>
    <row r="7" spans="1:15" ht="15.8" customHeight="1" x14ac:dyDescent="0.2">
      <c r="A7" s="2"/>
      <c r="B7" s="29"/>
      <c r="C7" s="54"/>
      <c r="D7" s="124" t="s">
        <v>49</v>
      </c>
      <c r="E7" s="123" t="s">
        <v>48</v>
      </c>
      <c r="F7" s="90"/>
      <c r="G7" s="90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126" t="s">
        <v>52</v>
      </c>
      <c r="H8" s="18" t="s">
        <v>40</v>
      </c>
      <c r="I8" s="125" t="s">
        <v>56</v>
      </c>
      <c r="J8" s="8"/>
    </row>
    <row r="9" spans="1:15" ht="15.8" hidden="1" customHeight="1" x14ac:dyDescent="0.2">
      <c r="A9" s="2"/>
      <c r="B9" s="2"/>
      <c r="D9" s="126" t="s">
        <v>53</v>
      </c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4"/>
      <c r="D10" s="124" t="s">
        <v>55</v>
      </c>
      <c r="E10" s="127" t="s">
        <v>54</v>
      </c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128"/>
      <c r="E11" s="128"/>
      <c r="F11" s="128"/>
      <c r="G11" s="128"/>
      <c r="H11" s="18" t="s">
        <v>40</v>
      </c>
      <c r="I11" s="133"/>
      <c r="J11" s="8"/>
    </row>
    <row r="12" spans="1:15" ht="15.8" customHeight="1" x14ac:dyDescent="0.2">
      <c r="A12" s="2"/>
      <c r="B12" s="28"/>
      <c r="C12" s="53"/>
      <c r="D12" s="129"/>
      <c r="E12" s="129"/>
      <c r="F12" s="129"/>
      <c r="G12" s="129"/>
      <c r="H12" s="18" t="s">
        <v>34</v>
      </c>
      <c r="I12" s="133"/>
      <c r="J12" s="8"/>
    </row>
    <row r="13" spans="1:15" ht="15.8" customHeight="1" x14ac:dyDescent="0.2">
      <c r="A13" s="2"/>
      <c r="B13" s="29"/>
      <c r="C13" s="54"/>
      <c r="D13" s="132"/>
      <c r="E13" s="130"/>
      <c r="F13" s="131"/>
      <c r="G13" s="131"/>
      <c r="H13" s="19"/>
      <c r="I13" s="23"/>
      <c r="J13" s="34"/>
    </row>
    <row r="14" spans="1:15" ht="23.95" customHeight="1" x14ac:dyDescent="0.2">
      <c r="A14" s="2"/>
      <c r="B14" s="43" t="s">
        <v>21</v>
      </c>
      <c r="C14" s="55"/>
      <c r="D14" s="56" t="s">
        <v>43</v>
      </c>
      <c r="E14" s="57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58"/>
      <c r="D15" s="52"/>
      <c r="E15" s="83" t="s">
        <v>30</v>
      </c>
      <c r="F15" s="83"/>
      <c r="G15" s="84" t="s">
        <v>31</v>
      </c>
      <c r="H15" s="84"/>
      <c r="I15" s="84" t="s">
        <v>29</v>
      </c>
      <c r="J15" s="85"/>
    </row>
    <row r="16" spans="1:15" ht="23.3" customHeight="1" x14ac:dyDescent="0.2">
      <c r="A16" s="197" t="s">
        <v>24</v>
      </c>
      <c r="B16" s="38" t="s">
        <v>24</v>
      </c>
      <c r="C16" s="59"/>
      <c r="D16" s="60"/>
      <c r="E16" s="80">
        <f>SUMIF(F69:F78,A16,G69:G78)+SUMIF(F69:F78,"PSU",G69:G78)</f>
        <v>0</v>
      </c>
      <c r="F16" s="81"/>
      <c r="G16" s="80">
        <f>SUMIF(F69:F78,A16,H69:H78)+SUMIF(F69:F78,"PSU",H69:H78)</f>
        <v>0</v>
      </c>
      <c r="H16" s="81"/>
      <c r="I16" s="80">
        <f>SUMIF(F69:F78,A16,I69:I78)+SUMIF(F69:F78,"PSU",I69:I78)</f>
        <v>0</v>
      </c>
      <c r="J16" s="82"/>
    </row>
    <row r="17" spans="1:10" ht="23.3" customHeight="1" x14ac:dyDescent="0.2">
      <c r="A17" s="197" t="s">
        <v>25</v>
      </c>
      <c r="B17" s="38" t="s">
        <v>25</v>
      </c>
      <c r="C17" s="59"/>
      <c r="D17" s="60"/>
      <c r="E17" s="80">
        <f>SUMIF(F69:F78,A17,G69:G78)</f>
        <v>0</v>
      </c>
      <c r="F17" s="81"/>
      <c r="G17" s="80">
        <f>SUMIF(F69:F78,A17,H69:H78)</f>
        <v>0</v>
      </c>
      <c r="H17" s="81"/>
      <c r="I17" s="80">
        <f>SUMIF(F69:F78,A17,I69:I78)</f>
        <v>0</v>
      </c>
      <c r="J17" s="82"/>
    </row>
    <row r="18" spans="1:10" ht="23.3" customHeight="1" x14ac:dyDescent="0.2">
      <c r="A18" s="197" t="s">
        <v>26</v>
      </c>
      <c r="B18" s="38" t="s">
        <v>26</v>
      </c>
      <c r="C18" s="59"/>
      <c r="D18" s="60"/>
      <c r="E18" s="80">
        <f>SUMIF(F69:F78,A18,G69:G78)</f>
        <v>0</v>
      </c>
      <c r="F18" s="81"/>
      <c r="G18" s="80">
        <f>SUMIF(F69:F78,A18,H69:H78)</f>
        <v>0</v>
      </c>
      <c r="H18" s="81"/>
      <c r="I18" s="80">
        <f>SUMIF(F69:F78,A18,I69:I78)</f>
        <v>0</v>
      </c>
      <c r="J18" s="82"/>
    </row>
    <row r="19" spans="1:10" ht="23.3" customHeight="1" x14ac:dyDescent="0.2">
      <c r="A19" s="197" t="s">
        <v>108</v>
      </c>
      <c r="B19" s="38" t="s">
        <v>27</v>
      </c>
      <c r="C19" s="59"/>
      <c r="D19" s="60"/>
      <c r="E19" s="80">
        <f>SUMIF(F69:F78,A19,G69:G78)</f>
        <v>0</v>
      </c>
      <c r="F19" s="81"/>
      <c r="G19" s="80">
        <f>SUMIF(F69:F78,A19,H69:H78)</f>
        <v>0</v>
      </c>
      <c r="H19" s="81"/>
      <c r="I19" s="80">
        <f>SUMIF(F69:F78,A19,I69:I78)</f>
        <v>0</v>
      </c>
      <c r="J19" s="82"/>
    </row>
    <row r="20" spans="1:10" ht="23.3" customHeight="1" x14ac:dyDescent="0.2">
      <c r="A20" s="197" t="s">
        <v>109</v>
      </c>
      <c r="B20" s="38" t="s">
        <v>28</v>
      </c>
      <c r="C20" s="59"/>
      <c r="D20" s="60"/>
      <c r="E20" s="80">
        <f>SUMIF(F69:F78,A20,G69:G78)</f>
        <v>0</v>
      </c>
      <c r="F20" s="81"/>
      <c r="G20" s="80">
        <f>SUMIF(F69:F78,A20,H69:H78)</f>
        <v>0</v>
      </c>
      <c r="H20" s="81"/>
      <c r="I20" s="80">
        <f>SUMIF(F69:F78,A20,I69:I78)</f>
        <v>0</v>
      </c>
      <c r="J20" s="82"/>
    </row>
    <row r="21" spans="1:10" ht="23.3" customHeight="1" x14ac:dyDescent="0.25">
      <c r="A21" s="2"/>
      <c r="B21" s="48" t="s">
        <v>29</v>
      </c>
      <c r="C21" s="61"/>
      <c r="D21" s="62"/>
      <c r="E21" s="86">
        <f>SUM(E16:F20)</f>
        <v>0</v>
      </c>
      <c r="F21" s="87"/>
      <c r="G21" s="86">
        <f>SUM(G16:H20)</f>
        <v>0</v>
      </c>
      <c r="H21" s="87"/>
      <c r="I21" s="86">
        <f>SUM(I16:J20)</f>
        <v>0</v>
      </c>
      <c r="J21" s="96"/>
    </row>
    <row r="22" spans="1:10" ht="32.950000000000003" customHeight="1" x14ac:dyDescent="0.2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3" customHeight="1" x14ac:dyDescent="0.2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94">
        <f>ZakladDPHSniVypocet</f>
        <v>0</v>
      </c>
      <c r="H23" s="95"/>
      <c r="I23" s="95"/>
      <c r="J23" s="40" t="str">
        <f t="shared" ref="J23:J28" si="0">Mena</f>
        <v>CZK</v>
      </c>
    </row>
    <row r="24" spans="1:10" ht="23.3" customHeight="1" x14ac:dyDescent="0.2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92">
        <f>A23</f>
        <v>0</v>
      </c>
      <c r="H24" s="93"/>
      <c r="I24" s="93"/>
      <c r="J24" s="40" t="str">
        <f t="shared" si="0"/>
        <v>CZK</v>
      </c>
    </row>
    <row r="25" spans="1:10" ht="23.3" customHeight="1" x14ac:dyDescent="0.2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94">
        <f>ZakladDPHZaklVypocet</f>
        <v>0</v>
      </c>
      <c r="H25" s="95"/>
      <c r="I25" s="95"/>
      <c r="J25" s="40" t="str">
        <f t="shared" si="0"/>
        <v>CZK</v>
      </c>
    </row>
    <row r="26" spans="1:10" ht="23.3" customHeight="1" x14ac:dyDescent="0.2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77">
        <f>A25</f>
        <v>0</v>
      </c>
      <c r="H26" s="78"/>
      <c r="I26" s="78"/>
      <c r="J26" s="37" t="str">
        <f t="shared" si="0"/>
        <v>CZK</v>
      </c>
    </row>
    <row r="27" spans="1:10" ht="23.3" customHeight="1" thickBot="1" x14ac:dyDescent="0.25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79">
        <f>CenaCelkem-(ZakladDPHSni+DPHSni+ZakladDPHZakl+DPHZakl)</f>
        <v>0</v>
      </c>
      <c r="H27" s="79"/>
      <c r="I27" s="79"/>
      <c r="J27" s="41" t="str">
        <f t="shared" si="0"/>
        <v>CZK</v>
      </c>
    </row>
    <row r="28" spans="1:10" ht="27.7" hidden="1" customHeight="1" thickBot="1" x14ac:dyDescent="0.25">
      <c r="A28" s="2"/>
      <c r="B28" s="164" t="s">
        <v>23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" customHeight="1" thickBot="1" x14ac:dyDescent="0.25">
      <c r="A29" s="2">
        <f>(A27-INT(A27))*100</f>
        <v>0</v>
      </c>
      <c r="B29" s="164" t="s">
        <v>35</v>
      </c>
      <c r="C29" s="170"/>
      <c r="D29" s="170"/>
      <c r="E29" s="170"/>
      <c r="F29" s="171"/>
      <c r="G29" s="172">
        <f>A27</f>
        <v>0</v>
      </c>
      <c r="H29" s="172"/>
      <c r="I29" s="172"/>
      <c r="J29" s="173" t="s">
        <v>71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1"/>
      <c r="D34" s="97"/>
      <c r="E34" s="98"/>
      <c r="G34" s="99"/>
      <c r="H34" s="100"/>
      <c r="I34" s="100"/>
      <c r="J34" s="25"/>
    </row>
    <row r="35" spans="1:10" ht="12.75" customHeight="1" x14ac:dyDescent="0.2">
      <c r="A35" s="2"/>
      <c r="B35" s="2"/>
      <c r="D35" s="91" t="s">
        <v>2</v>
      </c>
      <c r="E35" s="91"/>
      <c r="H35" s="10" t="s">
        <v>3</v>
      </c>
      <c r="J35" s="9"/>
    </row>
    <row r="36" spans="1:10" ht="13.6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 x14ac:dyDescent="0.2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">
      <c r="A38" s="135" t="s">
        <v>37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5">
        <v>1</v>
      </c>
      <c r="B39" s="145" t="s">
        <v>57</v>
      </c>
      <c r="C39" s="146"/>
      <c r="D39" s="146"/>
      <c r="E39" s="146"/>
      <c r="F39" s="147">
        <f>'VN, ON ON01 Naklady'!AE58+'SO01 SO0101 Pol'!AE68+'SO01 SO0102 Pol'!AE100+'SO01 SO0103 Pol'!AE128</f>
        <v>0</v>
      </c>
      <c r="G39" s="148">
        <f>'VN, ON ON01 Naklady'!AF58+'SO01 SO0101 Pol'!AF68+'SO01 SO0102 Pol'!AF100+'SO01 SO0103 Pol'!AF128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customHeight="1" x14ac:dyDescent="0.2">
      <c r="A40" s="135">
        <v>2</v>
      </c>
      <c r="B40" s="151"/>
      <c r="C40" s="152" t="s">
        <v>58</v>
      </c>
      <c r="D40" s="152"/>
      <c r="E40" s="152"/>
      <c r="F40" s="153">
        <f>'VN, ON ON01 Naklady'!AE58</f>
        <v>0</v>
      </c>
      <c r="G40" s="154">
        <f>'VN, ON ON01 Naklady'!AF58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">
      <c r="A41" s="135">
        <v>3</v>
      </c>
      <c r="B41" s="156" t="s">
        <v>59</v>
      </c>
      <c r="C41" s="146" t="s">
        <v>60</v>
      </c>
      <c r="D41" s="146"/>
      <c r="E41" s="146"/>
      <c r="F41" s="157">
        <f>'VN, ON ON01 Naklady'!AE58</f>
        <v>0</v>
      </c>
      <c r="G41" s="149">
        <f>'VN, ON ON01 Naklady'!AF58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10" ht="25.5" customHeight="1" x14ac:dyDescent="0.2">
      <c r="A42" s="135">
        <v>2</v>
      </c>
      <c r="B42" s="151"/>
      <c r="C42" s="152" t="s">
        <v>61</v>
      </c>
      <c r="D42" s="152"/>
      <c r="E42" s="152"/>
      <c r="F42" s="153"/>
      <c r="G42" s="154"/>
      <c r="H42" s="154">
        <f>(F42*SazbaDPH1/100)+(G42*SazbaDPH2/100)</f>
        <v>0</v>
      </c>
      <c r="I42" s="154"/>
      <c r="J42" s="155"/>
    </row>
    <row r="43" spans="1:10" ht="25.5" customHeight="1" x14ac:dyDescent="0.2">
      <c r="A43" s="135">
        <v>2</v>
      </c>
      <c r="B43" s="151" t="s">
        <v>62</v>
      </c>
      <c r="C43" s="152" t="s">
        <v>63</v>
      </c>
      <c r="D43" s="152"/>
      <c r="E43" s="152"/>
      <c r="F43" s="153">
        <f>'SO01 SO0101 Pol'!AE68+'SO01 SO0102 Pol'!AE100+'SO01 SO0103 Pol'!AE128</f>
        <v>0</v>
      </c>
      <c r="G43" s="154">
        <f>'SO01 SO0101 Pol'!AF68+'SO01 SO0102 Pol'!AF100+'SO01 SO0103 Pol'!AF128</f>
        <v>0</v>
      </c>
      <c r="H43" s="154">
        <f>(F43*SazbaDPH1/100)+(G43*SazbaDPH2/100)</f>
        <v>0</v>
      </c>
      <c r="I43" s="154">
        <f>F43+G43+H43</f>
        <v>0</v>
      </c>
      <c r="J43" s="155" t="str">
        <f>IF(CenaCelkemVypocet=0,"",I43/CenaCelkemVypocet*100)</f>
        <v/>
      </c>
    </row>
    <row r="44" spans="1:10" ht="25.5" customHeight="1" x14ac:dyDescent="0.2">
      <c r="A44" s="135">
        <v>3</v>
      </c>
      <c r="B44" s="156" t="s">
        <v>64</v>
      </c>
      <c r="C44" s="146" t="s">
        <v>65</v>
      </c>
      <c r="D44" s="146"/>
      <c r="E44" s="146"/>
      <c r="F44" s="157">
        <f>'SO01 SO0101 Pol'!AE68</f>
        <v>0</v>
      </c>
      <c r="G44" s="149">
        <f>'SO01 SO0101 Pol'!AF68</f>
        <v>0</v>
      </c>
      <c r="H44" s="149">
        <f>(F44*SazbaDPH1/100)+(G44*SazbaDPH2/100)</f>
        <v>0</v>
      </c>
      <c r="I44" s="149">
        <f>F44+G44+H44</f>
        <v>0</v>
      </c>
      <c r="J44" s="150" t="str">
        <f>IF(CenaCelkemVypocet=0,"",I44/CenaCelkemVypocet*100)</f>
        <v/>
      </c>
    </row>
    <row r="45" spans="1:10" ht="25.5" customHeight="1" x14ac:dyDescent="0.2">
      <c r="A45" s="135">
        <v>3</v>
      </c>
      <c r="B45" s="156" t="s">
        <v>66</v>
      </c>
      <c r="C45" s="146" t="s">
        <v>67</v>
      </c>
      <c r="D45" s="146"/>
      <c r="E45" s="146"/>
      <c r="F45" s="157">
        <f>'SO01 SO0102 Pol'!AE100</f>
        <v>0</v>
      </c>
      <c r="G45" s="149">
        <f>'SO01 SO0102 Pol'!AF100</f>
        <v>0</v>
      </c>
      <c r="H45" s="149">
        <f>(F45*SazbaDPH1/100)+(G45*SazbaDPH2/100)</f>
        <v>0</v>
      </c>
      <c r="I45" s="149">
        <f>F45+G45+H45</f>
        <v>0</v>
      </c>
      <c r="J45" s="150" t="str">
        <f>IF(CenaCelkemVypocet=0,"",I45/CenaCelkemVypocet*100)</f>
        <v/>
      </c>
    </row>
    <row r="46" spans="1:10" ht="25.5" customHeight="1" x14ac:dyDescent="0.2">
      <c r="A46" s="135">
        <v>3</v>
      </c>
      <c r="B46" s="156" t="s">
        <v>68</v>
      </c>
      <c r="C46" s="146" t="s">
        <v>69</v>
      </c>
      <c r="D46" s="146"/>
      <c r="E46" s="146"/>
      <c r="F46" s="157">
        <f>'SO01 SO0103 Pol'!AE128</f>
        <v>0</v>
      </c>
      <c r="G46" s="149">
        <f>'SO01 SO0103 Pol'!AF128</f>
        <v>0</v>
      </c>
      <c r="H46" s="149">
        <f>(F46*SazbaDPH1/100)+(G46*SazbaDPH2/100)</f>
        <v>0</v>
      </c>
      <c r="I46" s="149">
        <f>F46+G46+H46</f>
        <v>0</v>
      </c>
      <c r="J46" s="150" t="str">
        <f>IF(CenaCelkemVypocet=0,"",I46/CenaCelkemVypocet*100)</f>
        <v/>
      </c>
    </row>
    <row r="47" spans="1:10" ht="25.5" customHeight="1" x14ac:dyDescent="0.2">
      <c r="A47" s="135"/>
      <c r="B47" s="158" t="s">
        <v>70</v>
      </c>
      <c r="C47" s="159"/>
      <c r="D47" s="159"/>
      <c r="E47" s="160"/>
      <c r="F47" s="161">
        <f>SUMIF(A39:A46,"=1",F39:F46)</f>
        <v>0</v>
      </c>
      <c r="G47" s="162">
        <f>SUMIF(A39:A46,"=1",G39:G46)</f>
        <v>0</v>
      </c>
      <c r="H47" s="162">
        <f>SUMIF(A39:A46,"=1",H39:H46)</f>
        <v>0</v>
      </c>
      <c r="I47" s="162">
        <f>SUMIF(A39:A46,"=1",I39:I46)</f>
        <v>0</v>
      </c>
      <c r="J47" s="163">
        <f>SUMIF(A39:A46,"=1",J39:J46)</f>
        <v>0</v>
      </c>
    </row>
    <row r="49" spans="1:52" x14ac:dyDescent="0.2">
      <c r="A49" t="s">
        <v>72</v>
      </c>
      <c r="B49" t="s">
        <v>73</v>
      </c>
    </row>
    <row r="50" spans="1:52" x14ac:dyDescent="0.2">
      <c r="A50" t="s">
        <v>74</v>
      </c>
      <c r="B50" t="s">
        <v>75</v>
      </c>
    </row>
    <row r="51" spans="1:52" x14ac:dyDescent="0.2">
      <c r="A51" t="s">
        <v>76</v>
      </c>
      <c r="B51" t="s">
        <v>77</v>
      </c>
    </row>
    <row r="52" spans="1:52" x14ac:dyDescent="0.2">
      <c r="A52" t="s">
        <v>76</v>
      </c>
      <c r="B52" t="s">
        <v>78</v>
      </c>
    </row>
    <row r="53" spans="1:52" x14ac:dyDescent="0.2">
      <c r="A53" t="s">
        <v>76</v>
      </c>
      <c r="B53" t="s">
        <v>79</v>
      </c>
    </row>
    <row r="54" spans="1:52" ht="25.85" x14ac:dyDescent="0.2">
      <c r="B54" s="175" t="s">
        <v>80</v>
      </c>
      <c r="C54" s="175"/>
      <c r="D54" s="175"/>
      <c r="E54" s="175"/>
      <c r="F54" s="175"/>
      <c r="G54" s="175"/>
      <c r="H54" s="175"/>
      <c r="I54" s="175"/>
      <c r="J54" s="175"/>
      <c r="AZ54" s="174" t="str">
        <f>B54</f>
        <v>Skladba konstrukce vozovky je navržena dle Dodatku TP 170 Navrhování vozovek pozemních komunikací; třída dopravního zatížení „VI“.</v>
      </c>
    </row>
    <row r="56" spans="1:52" x14ac:dyDescent="0.2">
      <c r="B56" s="175" t="s">
        <v>81</v>
      </c>
      <c r="C56" s="175"/>
      <c r="D56" s="175"/>
      <c r="E56" s="175"/>
      <c r="F56" s="175"/>
      <c r="G56" s="175"/>
      <c r="H56" s="175"/>
      <c r="I56" s="175"/>
      <c r="J56" s="175"/>
      <c r="AZ56" s="174" t="str">
        <f>B56</f>
        <v>Konstrukce sjezdu:</v>
      </c>
    </row>
    <row r="57" spans="1:52" x14ac:dyDescent="0.2">
      <c r="B57" s="175" t="s">
        <v>82</v>
      </c>
      <c r="C57" s="175"/>
      <c r="D57" s="175"/>
      <c r="E57" s="175"/>
      <c r="F57" s="175"/>
      <c r="G57" s="175"/>
      <c r="H57" s="175"/>
      <c r="I57" s="175"/>
      <c r="J57" s="175"/>
      <c r="AZ57" s="174" t="str">
        <f>B57</f>
        <v>silniční dílce  CD 3000/1000/150	 ČSN 73 6131	150 mm</v>
      </c>
    </row>
    <row r="58" spans="1:52" x14ac:dyDescent="0.2">
      <c r="B58" s="175" t="s">
        <v>83</v>
      </c>
      <c r="C58" s="175"/>
      <c r="D58" s="175"/>
      <c r="E58" s="175"/>
      <c r="F58" s="175"/>
      <c r="G58" s="175"/>
      <c r="H58" s="175"/>
      <c r="I58" s="175"/>
      <c r="J58" s="175"/>
      <c r="AZ58" s="174" t="str">
        <f>B58</f>
        <v>drobné kamenivo  0/4	               ČSN 73 6131	50 mm</v>
      </c>
    </row>
    <row r="59" spans="1:52" x14ac:dyDescent="0.2">
      <c r="B59" s="175" t="s">
        <v>84</v>
      </c>
      <c r="C59" s="175"/>
      <c r="D59" s="175"/>
      <c r="E59" s="175"/>
      <c r="F59" s="175"/>
      <c r="G59" s="175"/>
      <c r="H59" s="175"/>
      <c r="I59" s="175"/>
      <c r="J59" s="175"/>
      <c r="AZ59" s="174" t="str">
        <f>B59</f>
        <v>štěrkodrť  ŠDA 0/63 GE	               ČSN 73 6126-1	min. 200 mm</v>
      </c>
    </row>
    <row r="60" spans="1:52" x14ac:dyDescent="0.2">
      <c r="B60" s="175" t="s">
        <v>85</v>
      </c>
      <c r="C60" s="175"/>
      <c r="D60" s="175"/>
      <c r="E60" s="175"/>
      <c r="F60" s="175"/>
      <c r="G60" s="175"/>
      <c r="H60" s="175"/>
      <c r="I60" s="175"/>
      <c r="J60" s="175"/>
      <c r="AZ60" s="174" t="str">
        <f>B60</f>
        <v>netkaná separační geotextilie</v>
      </c>
    </row>
    <row r="61" spans="1:52" x14ac:dyDescent="0.2">
      <c r="B61" s="175" t="s">
        <v>86</v>
      </c>
      <c r="C61" s="175"/>
      <c r="D61" s="175"/>
      <c r="E61" s="175"/>
      <c r="F61" s="175"/>
      <c r="G61" s="175"/>
      <c r="H61" s="175"/>
      <c r="I61" s="175"/>
      <c r="J61" s="175"/>
      <c r="AZ61" s="174" t="str">
        <f>B61</f>
        <v>celkem		                                                         min. 400 mm</v>
      </c>
    </row>
    <row r="62" spans="1:52" x14ac:dyDescent="0.2">
      <c r="A62" t="s">
        <v>74</v>
      </c>
      <c r="B62" t="s">
        <v>87</v>
      </c>
    </row>
    <row r="63" spans="1:52" x14ac:dyDescent="0.2">
      <c r="A63" t="s">
        <v>76</v>
      </c>
      <c r="B63" t="s">
        <v>88</v>
      </c>
    </row>
    <row r="66" spans="1:10" ht="15.65" x14ac:dyDescent="0.25">
      <c r="B66" s="176" t="s">
        <v>89</v>
      </c>
    </row>
    <row r="68" spans="1:10" ht="25.5" customHeight="1" x14ac:dyDescent="0.2">
      <c r="A68" s="178"/>
      <c r="B68" s="181" t="s">
        <v>17</v>
      </c>
      <c r="C68" s="181" t="s">
        <v>5</v>
      </c>
      <c r="D68" s="182"/>
      <c r="E68" s="182"/>
      <c r="F68" s="183" t="s">
        <v>90</v>
      </c>
      <c r="G68" s="183" t="s">
        <v>30</v>
      </c>
      <c r="H68" s="183" t="s">
        <v>31</v>
      </c>
      <c r="I68" s="183" t="s">
        <v>29</v>
      </c>
      <c r="J68" s="183" t="s">
        <v>0</v>
      </c>
    </row>
    <row r="69" spans="1:10" ht="36.700000000000003" customHeight="1" x14ac:dyDescent="0.2">
      <c r="A69" s="179"/>
      <c r="B69" s="184" t="s">
        <v>91</v>
      </c>
      <c r="C69" s="185" t="s">
        <v>92</v>
      </c>
      <c r="D69" s="186"/>
      <c r="E69" s="186"/>
      <c r="F69" s="193" t="s">
        <v>24</v>
      </c>
      <c r="G69" s="194">
        <f>'SO01 SO0101 Pol'!I8+'SO01 SO0102 Pol'!I8+'SO01 SO0103 Pol'!I8</f>
        <v>0</v>
      </c>
      <c r="H69" s="194">
        <f>'SO01 SO0101 Pol'!K8+'SO01 SO0102 Pol'!K8+'SO01 SO0103 Pol'!K8</f>
        <v>0</v>
      </c>
      <c r="I69" s="194">
        <f>G69+H69</f>
        <v>0</v>
      </c>
      <c r="J69" s="190" t="str">
        <f>IF(I79=0,"",I69/I79*100)</f>
        <v/>
      </c>
    </row>
    <row r="70" spans="1:10" ht="36.700000000000003" customHeight="1" x14ac:dyDescent="0.2">
      <c r="A70" s="179"/>
      <c r="B70" s="184" t="s">
        <v>93</v>
      </c>
      <c r="C70" s="185" t="s">
        <v>94</v>
      </c>
      <c r="D70" s="186"/>
      <c r="E70" s="186"/>
      <c r="F70" s="193" t="s">
        <v>24</v>
      </c>
      <c r="G70" s="194">
        <f>'SO01 SO0102 Pol'!I22+'SO01 SO0103 Pol'!I43</f>
        <v>0</v>
      </c>
      <c r="H70" s="194">
        <f>'SO01 SO0102 Pol'!K22+'SO01 SO0103 Pol'!K43</f>
        <v>0</v>
      </c>
      <c r="I70" s="194">
        <f>G70+H70</f>
        <v>0</v>
      </c>
      <c r="J70" s="190" t="str">
        <f>IF(I79=0,"",I70/I79*100)</f>
        <v/>
      </c>
    </row>
    <row r="71" spans="1:10" ht="36.700000000000003" customHeight="1" x14ac:dyDescent="0.2">
      <c r="A71" s="179"/>
      <c r="B71" s="184" t="s">
        <v>95</v>
      </c>
      <c r="C71" s="185" t="s">
        <v>96</v>
      </c>
      <c r="D71" s="186"/>
      <c r="E71" s="186"/>
      <c r="F71" s="193" t="s">
        <v>24</v>
      </c>
      <c r="G71" s="194">
        <f>'SO01 SO0102 Pol'!I44+'SO01 SO0103 Pol'!I61</f>
        <v>0</v>
      </c>
      <c r="H71" s="194">
        <f>'SO01 SO0102 Pol'!K44+'SO01 SO0103 Pol'!K61</f>
        <v>0</v>
      </c>
      <c r="I71" s="194">
        <f>G71+H71</f>
        <v>0</v>
      </c>
      <c r="J71" s="190" t="str">
        <f>IF(I79=0,"",I71/I79*100)</f>
        <v/>
      </c>
    </row>
    <row r="72" spans="1:10" ht="36.700000000000003" customHeight="1" x14ac:dyDescent="0.2">
      <c r="A72" s="179"/>
      <c r="B72" s="184" t="s">
        <v>97</v>
      </c>
      <c r="C72" s="185" t="s">
        <v>98</v>
      </c>
      <c r="D72" s="186"/>
      <c r="E72" s="186"/>
      <c r="F72" s="193" t="s">
        <v>24</v>
      </c>
      <c r="G72" s="194">
        <f>'SO01 SO0101 Pol'!I41+'SO01 SO0102 Pol'!I74+'SO01 SO0103 Pol'!I93</f>
        <v>0</v>
      </c>
      <c r="H72" s="194">
        <f>'SO01 SO0101 Pol'!K41+'SO01 SO0102 Pol'!K74+'SO01 SO0103 Pol'!K93</f>
        <v>0</v>
      </c>
      <c r="I72" s="194">
        <f>G72+H72</f>
        <v>0</v>
      </c>
      <c r="J72" s="190" t="str">
        <f>IF(I79=0,"",I72/I79*100)</f>
        <v/>
      </c>
    </row>
    <row r="73" spans="1:10" ht="36.700000000000003" customHeight="1" x14ac:dyDescent="0.2">
      <c r="A73" s="179"/>
      <c r="B73" s="184" t="s">
        <v>99</v>
      </c>
      <c r="C73" s="185" t="s">
        <v>100</v>
      </c>
      <c r="D73" s="186"/>
      <c r="E73" s="186"/>
      <c r="F73" s="193" t="s">
        <v>24</v>
      </c>
      <c r="G73" s="194">
        <f>'SO01 SO0103 Pol'!I102</f>
        <v>0</v>
      </c>
      <c r="H73" s="194">
        <f>'SO01 SO0103 Pol'!K102</f>
        <v>0</v>
      </c>
      <c r="I73" s="194">
        <f>G73+H73</f>
        <v>0</v>
      </c>
      <c r="J73" s="190" t="str">
        <f>IF(I79=0,"",I73/I79*100)</f>
        <v/>
      </c>
    </row>
    <row r="74" spans="1:10" ht="36.700000000000003" customHeight="1" x14ac:dyDescent="0.2">
      <c r="A74" s="179"/>
      <c r="B74" s="184" t="s">
        <v>101</v>
      </c>
      <c r="C74" s="185" t="s">
        <v>102</v>
      </c>
      <c r="D74" s="186"/>
      <c r="E74" s="186"/>
      <c r="F74" s="193" t="s">
        <v>24</v>
      </c>
      <c r="G74" s="194">
        <f>'SO01 SO0102 Pol'!I95+'SO01 SO0103 Pol'!I107</f>
        <v>0</v>
      </c>
      <c r="H74" s="194">
        <f>'SO01 SO0102 Pol'!K95+'SO01 SO0103 Pol'!K107</f>
        <v>0</v>
      </c>
      <c r="I74" s="194">
        <f>G74+H74</f>
        <v>0</v>
      </c>
      <c r="J74" s="190" t="str">
        <f>IF(I79=0,"",I74/I79*100)</f>
        <v/>
      </c>
    </row>
    <row r="75" spans="1:10" ht="36.700000000000003" customHeight="1" x14ac:dyDescent="0.2">
      <c r="A75" s="179"/>
      <c r="B75" s="184" t="s">
        <v>103</v>
      </c>
      <c r="C75" s="185" t="s">
        <v>104</v>
      </c>
      <c r="D75" s="186"/>
      <c r="E75" s="186"/>
      <c r="F75" s="193" t="s">
        <v>26</v>
      </c>
      <c r="G75" s="194">
        <f>'SO01 SO0103 Pol'!I111</f>
        <v>0</v>
      </c>
      <c r="H75" s="194">
        <f>'SO01 SO0103 Pol'!K111</f>
        <v>0</v>
      </c>
      <c r="I75" s="194">
        <f>G75+H75</f>
        <v>0</v>
      </c>
      <c r="J75" s="190" t="str">
        <f>IF(I79=0,"",I75/I79*100)</f>
        <v/>
      </c>
    </row>
    <row r="76" spans="1:10" ht="36.700000000000003" customHeight="1" x14ac:dyDescent="0.2">
      <c r="A76" s="179"/>
      <c r="B76" s="184" t="s">
        <v>105</v>
      </c>
      <c r="C76" s="185" t="s">
        <v>106</v>
      </c>
      <c r="D76" s="186"/>
      <c r="E76" s="186"/>
      <c r="F76" s="193" t="s">
        <v>107</v>
      </c>
      <c r="G76" s="194">
        <f>'SO01 SO0101 Pol'!I47+'SO01 SO0103 Pol'!I117</f>
        <v>0</v>
      </c>
      <c r="H76" s="194">
        <f>'SO01 SO0101 Pol'!K47+'SO01 SO0103 Pol'!K117</f>
        <v>0</v>
      </c>
      <c r="I76" s="194">
        <f>G76+H76</f>
        <v>0</v>
      </c>
      <c r="J76" s="190" t="str">
        <f>IF(I79=0,"",I76/I79*100)</f>
        <v/>
      </c>
    </row>
    <row r="77" spans="1:10" ht="36.700000000000003" customHeight="1" x14ac:dyDescent="0.2">
      <c r="A77" s="179"/>
      <c r="B77" s="184" t="s">
        <v>108</v>
      </c>
      <c r="C77" s="185" t="s">
        <v>27</v>
      </c>
      <c r="D77" s="186"/>
      <c r="E77" s="186"/>
      <c r="F77" s="193" t="s">
        <v>108</v>
      </c>
      <c r="G77" s="194">
        <f>'VN, ON ON01 Naklady'!I8</f>
        <v>0</v>
      </c>
      <c r="H77" s="194">
        <f>'VN, ON ON01 Naklady'!K8</f>
        <v>0</v>
      </c>
      <c r="I77" s="194">
        <f>G77+H77</f>
        <v>0</v>
      </c>
      <c r="J77" s="190" t="str">
        <f>IF(I79=0,"",I77/I79*100)</f>
        <v/>
      </c>
    </row>
    <row r="78" spans="1:10" ht="36.700000000000003" customHeight="1" x14ac:dyDescent="0.2">
      <c r="A78" s="179"/>
      <c r="B78" s="184" t="s">
        <v>109</v>
      </c>
      <c r="C78" s="185" t="s">
        <v>28</v>
      </c>
      <c r="D78" s="186"/>
      <c r="E78" s="186"/>
      <c r="F78" s="193" t="s">
        <v>109</v>
      </c>
      <c r="G78" s="194">
        <f>'VN, ON ON01 Naklady'!I28</f>
        <v>0</v>
      </c>
      <c r="H78" s="194">
        <f>'VN, ON ON01 Naklady'!K28</f>
        <v>0</v>
      </c>
      <c r="I78" s="194">
        <f>G78+H78</f>
        <v>0</v>
      </c>
      <c r="J78" s="190" t="str">
        <f>IF(I79=0,"",I78/I79*100)</f>
        <v/>
      </c>
    </row>
    <row r="79" spans="1:10" ht="25.5" customHeight="1" x14ac:dyDescent="0.2">
      <c r="A79" s="180"/>
      <c r="B79" s="187" t="s">
        <v>1</v>
      </c>
      <c r="C79" s="188"/>
      <c r="D79" s="189"/>
      <c r="E79" s="189"/>
      <c r="F79" s="195"/>
      <c r="G79" s="196">
        <f>SUM(G69:G78)</f>
        <v>0</v>
      </c>
      <c r="H79" s="196">
        <f>SUM(H69:H78)</f>
        <v>0</v>
      </c>
      <c r="I79" s="196">
        <f>SUM(I69:I78)</f>
        <v>0</v>
      </c>
      <c r="J79" s="191">
        <f>SUM(J69:J78)</f>
        <v>0</v>
      </c>
    </row>
    <row r="80" spans="1:10" x14ac:dyDescent="0.2">
      <c r="F80" s="134"/>
      <c r="G80" s="134"/>
      <c r="H80" s="134"/>
      <c r="I80" s="134"/>
      <c r="J80" s="192"/>
    </row>
    <row r="81" spans="6:10" x14ac:dyDescent="0.2">
      <c r="F81" s="134"/>
      <c r="G81" s="134"/>
      <c r="H81" s="134"/>
      <c r="I81" s="134"/>
      <c r="J81" s="192"/>
    </row>
    <row r="82" spans="6:10" x14ac:dyDescent="0.2">
      <c r="F82" s="134"/>
      <c r="G82" s="134"/>
      <c r="H82" s="134"/>
      <c r="I82" s="134"/>
      <c r="J82" s="192"/>
    </row>
  </sheetData>
  <sheetProtection algorithmName="SHA-512" hashValue="OxgmRQOPpzdswgMfJlV7FCUcxsEsYhLnCQBIPr74j2qr6PCd5uxH1tKNQhT8d5+l8laJ26PqBmmiiD5exekAbg==" saltValue="GtKFXke9I+yNU/ngSLkfV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C78:E78"/>
    <mergeCell ref="C73:E73"/>
    <mergeCell ref="C74:E74"/>
    <mergeCell ref="C75:E75"/>
    <mergeCell ref="C76:E76"/>
    <mergeCell ref="C77:E77"/>
    <mergeCell ref="B61:J61"/>
    <mergeCell ref="C69:E69"/>
    <mergeCell ref="C70:E70"/>
    <mergeCell ref="C71:E71"/>
    <mergeCell ref="C72:E72"/>
    <mergeCell ref="B56:J56"/>
    <mergeCell ref="B57:J57"/>
    <mergeCell ref="B58:J58"/>
    <mergeCell ref="B59:J59"/>
    <mergeCell ref="B60:J60"/>
    <mergeCell ref="C44:E44"/>
    <mergeCell ref="C45:E45"/>
    <mergeCell ref="C46:E46"/>
    <mergeCell ref="B47:E47"/>
    <mergeCell ref="B54:J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6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6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5" customHeight="1" x14ac:dyDescent="0.2">
      <c r="A2" s="50" t="s">
        <v>7</v>
      </c>
      <c r="B2" s="49"/>
      <c r="C2" s="103"/>
      <c r="D2" s="103"/>
      <c r="E2" s="103"/>
      <c r="F2" s="103"/>
      <c r="G2" s="104"/>
    </row>
    <row r="3" spans="1:7" ht="25" customHeight="1" x14ac:dyDescent="0.2">
      <c r="A3" s="50" t="s">
        <v>8</v>
      </c>
      <c r="B3" s="49"/>
      <c r="C3" s="103"/>
      <c r="D3" s="103"/>
      <c r="E3" s="103"/>
      <c r="F3" s="103"/>
      <c r="G3" s="104"/>
    </row>
    <row r="4" spans="1:7" ht="25" customHeight="1" x14ac:dyDescent="0.2">
      <c r="A4" s="50" t="s">
        <v>9</v>
      </c>
      <c r="B4" s="49"/>
      <c r="C4" s="103"/>
      <c r="D4" s="103"/>
      <c r="E4" s="103"/>
      <c r="F4" s="103"/>
      <c r="G4" s="104"/>
    </row>
    <row r="5" spans="1:7" x14ac:dyDescent="0.2">
      <c r="B5" s="4"/>
      <c r="C5" s="5"/>
      <c r="D5" s="6"/>
    </row>
  </sheetData>
  <sheetProtection algorithmName="SHA-512" hashValue="sNQpCICV4LVjlShiJN0Kte8399te+UKKWuFt8XITNY1Tq5jRflILrK8DmrhzgbaSj1ZvP4BNrH4NaaJKjuXG9g==" saltValue="eO1dMEntBIFpfYH0XIP63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6027-1441-4BC2-A181-E144C780C42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7" customWidth="1"/>
    <col min="3" max="3" width="63.25" style="177" customWidth="1"/>
    <col min="4" max="4" width="4.75" customWidth="1"/>
    <col min="5" max="5" width="10.5" customWidth="1"/>
    <col min="6" max="6" width="9.75" customWidth="1"/>
    <col min="7" max="7" width="12.625" customWidth="1"/>
    <col min="14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8" t="s">
        <v>110</v>
      </c>
      <c r="B1" s="198"/>
      <c r="C1" s="198"/>
      <c r="D1" s="198"/>
      <c r="E1" s="198"/>
      <c r="F1" s="198"/>
      <c r="G1" s="198"/>
      <c r="AG1" t="s">
        <v>111</v>
      </c>
    </row>
    <row r="2" spans="1:60" ht="25" customHeight="1" x14ac:dyDescent="0.2">
      <c r="A2" s="199" t="s">
        <v>7</v>
      </c>
      <c r="B2" s="49" t="s">
        <v>44</v>
      </c>
      <c r="C2" s="202" t="s">
        <v>45</v>
      </c>
      <c r="D2" s="200"/>
      <c r="E2" s="200"/>
      <c r="F2" s="200"/>
      <c r="G2" s="201"/>
      <c r="AG2" t="s">
        <v>112</v>
      </c>
    </row>
    <row r="3" spans="1:60" ht="25" customHeight="1" x14ac:dyDescent="0.2">
      <c r="A3" s="199" t="s">
        <v>8</v>
      </c>
      <c r="B3" s="49" t="s">
        <v>113</v>
      </c>
      <c r="C3" s="202" t="s">
        <v>60</v>
      </c>
      <c r="D3" s="200"/>
      <c r="E3" s="200"/>
      <c r="F3" s="200"/>
      <c r="G3" s="201"/>
      <c r="AC3" s="177" t="s">
        <v>114</v>
      </c>
      <c r="AG3" t="s">
        <v>115</v>
      </c>
    </row>
    <row r="4" spans="1:60" ht="25" customHeight="1" x14ac:dyDescent="0.2">
      <c r="A4" s="203" t="s">
        <v>9</v>
      </c>
      <c r="B4" s="204" t="s">
        <v>59</v>
      </c>
      <c r="C4" s="205" t="s">
        <v>60</v>
      </c>
      <c r="D4" s="206"/>
      <c r="E4" s="206"/>
      <c r="F4" s="206"/>
      <c r="G4" s="207"/>
      <c r="AG4" t="s">
        <v>116</v>
      </c>
    </row>
    <row r="5" spans="1:60" x14ac:dyDescent="0.2">
      <c r="D5" s="10"/>
    </row>
    <row r="6" spans="1:60" ht="38.75" x14ac:dyDescent="0.2">
      <c r="A6" s="209" t="s">
        <v>117</v>
      </c>
      <c r="B6" s="211" t="s">
        <v>118</v>
      </c>
      <c r="C6" s="211" t="s">
        <v>119</v>
      </c>
      <c r="D6" s="210" t="s">
        <v>120</v>
      </c>
      <c r="E6" s="209" t="s">
        <v>121</v>
      </c>
      <c r="F6" s="208" t="s">
        <v>122</v>
      </c>
      <c r="G6" s="209" t="s">
        <v>29</v>
      </c>
      <c r="H6" s="212" t="s">
        <v>30</v>
      </c>
      <c r="I6" s="212" t="s">
        <v>123</v>
      </c>
      <c r="J6" s="212" t="s">
        <v>31</v>
      </c>
      <c r="K6" s="212" t="s">
        <v>124</v>
      </c>
      <c r="L6" s="212" t="s">
        <v>125</v>
      </c>
      <c r="M6" s="212" t="s">
        <v>126</v>
      </c>
      <c r="N6" s="212" t="s">
        <v>127</v>
      </c>
      <c r="O6" s="212" t="s">
        <v>128</v>
      </c>
      <c r="P6" s="212" t="s">
        <v>129</v>
      </c>
      <c r="Q6" s="212" t="s">
        <v>130</v>
      </c>
      <c r="R6" s="212" t="s">
        <v>131</v>
      </c>
      <c r="S6" s="212" t="s">
        <v>132</v>
      </c>
      <c r="T6" s="212" t="s">
        <v>133</v>
      </c>
      <c r="U6" s="212" t="s">
        <v>134</v>
      </c>
      <c r="V6" s="212" t="s">
        <v>135</v>
      </c>
      <c r="W6" s="212" t="s">
        <v>136</v>
      </c>
      <c r="X6" s="212" t="s">
        <v>137</v>
      </c>
      <c r="Y6" s="212" t="s">
        <v>138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ht="13.6" x14ac:dyDescent="0.2">
      <c r="A8" s="227" t="s">
        <v>139</v>
      </c>
      <c r="B8" s="228" t="s">
        <v>108</v>
      </c>
      <c r="C8" s="244" t="s">
        <v>27</v>
      </c>
      <c r="D8" s="229"/>
      <c r="E8" s="230"/>
      <c r="F8" s="231"/>
      <c r="G8" s="231">
        <f>SUMIF(AG9:AG27,"&lt;&gt;NOR",G9:G27)</f>
        <v>0</v>
      </c>
      <c r="H8" s="231"/>
      <c r="I8" s="231">
        <f>SUM(I9:I27)</f>
        <v>0</v>
      </c>
      <c r="J8" s="231"/>
      <c r="K8" s="231">
        <f>SUM(K9:K27)</f>
        <v>0</v>
      </c>
      <c r="L8" s="231"/>
      <c r="M8" s="231">
        <f>SUM(M9:M27)</f>
        <v>0</v>
      </c>
      <c r="N8" s="230"/>
      <c r="O8" s="230">
        <f>SUM(O9:O27)</f>
        <v>0</v>
      </c>
      <c r="P8" s="230"/>
      <c r="Q8" s="230">
        <f>SUM(Q9:Q27)</f>
        <v>0</v>
      </c>
      <c r="R8" s="231"/>
      <c r="S8" s="231"/>
      <c r="T8" s="232"/>
      <c r="U8" s="226"/>
      <c r="V8" s="226">
        <f>SUM(V9:V27)</f>
        <v>0</v>
      </c>
      <c r="W8" s="226"/>
      <c r="X8" s="226"/>
      <c r="Y8" s="226"/>
      <c r="AG8" t="s">
        <v>140</v>
      </c>
    </row>
    <row r="9" spans="1:60" outlineLevel="1" x14ac:dyDescent="0.2">
      <c r="A9" s="234">
        <v>1</v>
      </c>
      <c r="B9" s="235" t="s">
        <v>141</v>
      </c>
      <c r="C9" s="245" t="s">
        <v>142</v>
      </c>
      <c r="D9" s="236" t="s">
        <v>143</v>
      </c>
      <c r="E9" s="237">
        <v>5</v>
      </c>
      <c r="F9" s="238">
        <f>H9+J9</f>
        <v>0</v>
      </c>
      <c r="G9" s="238">
        <f>ROUND(E9*F9,2)</f>
        <v>0</v>
      </c>
      <c r="H9" s="239"/>
      <c r="I9" s="238">
        <f>ROUND(E9*H9,2)</f>
        <v>0</v>
      </c>
      <c r="J9" s="239"/>
      <c r="K9" s="238">
        <f>ROUND(E9*J9,2)</f>
        <v>0</v>
      </c>
      <c r="L9" s="238">
        <v>21</v>
      </c>
      <c r="M9" s="238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8"/>
      <c r="S9" s="238" t="s">
        <v>144</v>
      </c>
      <c r="T9" s="240" t="s">
        <v>145</v>
      </c>
      <c r="U9" s="223">
        <v>0</v>
      </c>
      <c r="V9" s="223">
        <f>ROUND(E9*U9,2)</f>
        <v>0</v>
      </c>
      <c r="W9" s="223"/>
      <c r="X9" s="223" t="s">
        <v>146</v>
      </c>
      <c r="Y9" s="223" t="s">
        <v>147</v>
      </c>
      <c r="Z9" s="213"/>
      <c r="AA9" s="213"/>
      <c r="AB9" s="213"/>
      <c r="AC9" s="213"/>
      <c r="AD9" s="213"/>
      <c r="AE9" s="213"/>
      <c r="AF9" s="213"/>
      <c r="AG9" s="213" t="s">
        <v>148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46" t="s">
        <v>149</v>
      </c>
      <c r="D10" s="242"/>
      <c r="E10" s="242"/>
      <c r="F10" s="242"/>
      <c r="G10" s="242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150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41" t="str">
        <f>C10</f>
        <v>Zaměření a vytýčení stávajících inženýrských sítí v místě stavby z hlediska jejich ochrany při provádění stavby.</v>
      </c>
      <c r="BB10" s="213"/>
      <c r="BC10" s="213"/>
      <c r="BD10" s="213"/>
      <c r="BE10" s="213"/>
      <c r="BF10" s="213"/>
      <c r="BG10" s="213"/>
      <c r="BH10" s="213"/>
    </row>
    <row r="11" spans="1:60" outlineLevel="2" x14ac:dyDescent="0.2">
      <c r="A11" s="220"/>
      <c r="B11" s="221"/>
      <c r="C11" s="247" t="s">
        <v>151</v>
      </c>
      <c r="D11" s="224"/>
      <c r="E11" s="225"/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152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3" x14ac:dyDescent="0.2">
      <c r="A12" s="220"/>
      <c r="B12" s="221"/>
      <c r="C12" s="247" t="s">
        <v>153</v>
      </c>
      <c r="D12" s="224"/>
      <c r="E12" s="225">
        <v>1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152</v>
      </c>
      <c r="AH12" s="213">
        <v>0</v>
      </c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3" x14ac:dyDescent="0.2">
      <c r="A13" s="220"/>
      <c r="B13" s="221"/>
      <c r="C13" s="247" t="s">
        <v>154</v>
      </c>
      <c r="D13" s="224"/>
      <c r="E13" s="225">
        <v>1</v>
      </c>
      <c r="F13" s="223"/>
      <c r="G13" s="223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152</v>
      </c>
      <c r="AH13" s="213">
        <v>0</v>
      </c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3" x14ac:dyDescent="0.2">
      <c r="A14" s="220"/>
      <c r="B14" s="221"/>
      <c r="C14" s="247" t="s">
        <v>155</v>
      </c>
      <c r="D14" s="224"/>
      <c r="E14" s="225">
        <v>1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152</v>
      </c>
      <c r="AH14" s="213">
        <v>0</v>
      </c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3" x14ac:dyDescent="0.2">
      <c r="A15" s="220"/>
      <c r="B15" s="221"/>
      <c r="C15" s="247" t="s">
        <v>156</v>
      </c>
      <c r="D15" s="224"/>
      <c r="E15" s="225">
        <v>1</v>
      </c>
      <c r="F15" s="223"/>
      <c r="G15" s="223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3"/>
      <c r="AA15" s="213"/>
      <c r="AB15" s="213"/>
      <c r="AC15" s="213"/>
      <c r="AD15" s="213"/>
      <c r="AE15" s="213"/>
      <c r="AF15" s="213"/>
      <c r="AG15" s="213" t="s">
        <v>152</v>
      </c>
      <c r="AH15" s="213">
        <v>0</v>
      </c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3" x14ac:dyDescent="0.2">
      <c r="A16" s="220"/>
      <c r="B16" s="221"/>
      <c r="C16" s="247" t="s">
        <v>157</v>
      </c>
      <c r="D16" s="224"/>
      <c r="E16" s="225">
        <v>1</v>
      </c>
      <c r="F16" s="223"/>
      <c r="G16" s="223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152</v>
      </c>
      <c r="AH16" s="213">
        <v>0</v>
      </c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">
      <c r="A17" s="220"/>
      <c r="B17" s="221"/>
      <c r="C17" s="248"/>
      <c r="D17" s="243"/>
      <c r="E17" s="243"/>
      <c r="F17" s="243"/>
      <c r="G17" s="243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158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34">
        <v>2</v>
      </c>
      <c r="B18" s="235" t="s">
        <v>159</v>
      </c>
      <c r="C18" s="245" t="s">
        <v>160</v>
      </c>
      <c r="D18" s="236" t="s">
        <v>143</v>
      </c>
      <c r="E18" s="237">
        <v>1</v>
      </c>
      <c r="F18" s="238">
        <f>H18+J18</f>
        <v>0</v>
      </c>
      <c r="G18" s="238">
        <f>ROUND(E18*F18,2)</f>
        <v>0</v>
      </c>
      <c r="H18" s="239"/>
      <c r="I18" s="238">
        <f>ROUND(E18*H18,2)</f>
        <v>0</v>
      </c>
      <c r="J18" s="239"/>
      <c r="K18" s="238">
        <f>ROUND(E18*J18,2)</f>
        <v>0</v>
      </c>
      <c r="L18" s="238">
        <v>21</v>
      </c>
      <c r="M18" s="238">
        <f>G18*(1+L18/100)</f>
        <v>0</v>
      </c>
      <c r="N18" s="237">
        <v>0</v>
      </c>
      <c r="O18" s="237">
        <f>ROUND(E18*N18,2)</f>
        <v>0</v>
      </c>
      <c r="P18" s="237">
        <v>0</v>
      </c>
      <c r="Q18" s="237">
        <f>ROUND(E18*P18,2)</f>
        <v>0</v>
      </c>
      <c r="R18" s="238"/>
      <c r="S18" s="238" t="s">
        <v>144</v>
      </c>
      <c r="T18" s="240" t="s">
        <v>145</v>
      </c>
      <c r="U18" s="223">
        <v>0</v>
      </c>
      <c r="V18" s="223">
        <f>ROUND(E18*U18,2)</f>
        <v>0</v>
      </c>
      <c r="W18" s="223"/>
      <c r="X18" s="223" t="s">
        <v>146</v>
      </c>
      <c r="Y18" s="223" t="s">
        <v>147</v>
      </c>
      <c r="Z18" s="213"/>
      <c r="AA18" s="213"/>
      <c r="AB18" s="213"/>
      <c r="AC18" s="213"/>
      <c r="AD18" s="213"/>
      <c r="AE18" s="213"/>
      <c r="AF18" s="213"/>
      <c r="AG18" s="213" t="s">
        <v>148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1.75" outlineLevel="2" x14ac:dyDescent="0.2">
      <c r="A19" s="220"/>
      <c r="B19" s="221"/>
      <c r="C19" s="246" t="s">
        <v>161</v>
      </c>
      <c r="D19" s="242"/>
      <c r="E19" s="242"/>
      <c r="F19" s="242"/>
      <c r="G19" s="242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150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41" t="str">
        <f>C19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9" s="213"/>
      <c r="BC19" s="213"/>
      <c r="BD19" s="213"/>
      <c r="BE19" s="213"/>
      <c r="BF19" s="213"/>
      <c r="BG19" s="213"/>
      <c r="BH19" s="213"/>
    </row>
    <row r="20" spans="1:60" outlineLevel="2" x14ac:dyDescent="0.2">
      <c r="A20" s="220"/>
      <c r="B20" s="221"/>
      <c r="C20" s="248"/>
      <c r="D20" s="243"/>
      <c r="E20" s="243"/>
      <c r="F20" s="243"/>
      <c r="G20" s="243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158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">
      <c r="A21" s="234">
        <v>3</v>
      </c>
      <c r="B21" s="235" t="s">
        <v>162</v>
      </c>
      <c r="C21" s="245" t="s">
        <v>163</v>
      </c>
      <c r="D21" s="236" t="s">
        <v>164</v>
      </c>
      <c r="E21" s="237">
        <v>1</v>
      </c>
      <c r="F21" s="238">
        <f>H21+J21</f>
        <v>0</v>
      </c>
      <c r="G21" s="238">
        <f>ROUND(E21*F21,2)</f>
        <v>0</v>
      </c>
      <c r="H21" s="239"/>
      <c r="I21" s="238">
        <f>ROUND(E21*H21,2)</f>
        <v>0</v>
      </c>
      <c r="J21" s="239"/>
      <c r="K21" s="238">
        <f>ROUND(E21*J21,2)</f>
        <v>0</v>
      </c>
      <c r="L21" s="238">
        <v>21</v>
      </c>
      <c r="M21" s="238">
        <f>G21*(1+L21/100)</f>
        <v>0</v>
      </c>
      <c r="N21" s="237">
        <v>0</v>
      </c>
      <c r="O21" s="237">
        <f>ROUND(E21*N21,2)</f>
        <v>0</v>
      </c>
      <c r="P21" s="237">
        <v>0</v>
      </c>
      <c r="Q21" s="237">
        <f>ROUND(E21*P21,2)</f>
        <v>0</v>
      </c>
      <c r="R21" s="238"/>
      <c r="S21" s="238" t="s">
        <v>144</v>
      </c>
      <c r="T21" s="240" t="s">
        <v>145</v>
      </c>
      <c r="U21" s="223">
        <v>0</v>
      </c>
      <c r="V21" s="223">
        <f>ROUND(E21*U21,2)</f>
        <v>0</v>
      </c>
      <c r="W21" s="223"/>
      <c r="X21" s="223" t="s">
        <v>146</v>
      </c>
      <c r="Y21" s="223" t="s">
        <v>147</v>
      </c>
      <c r="Z21" s="213"/>
      <c r="AA21" s="213"/>
      <c r="AB21" s="213"/>
      <c r="AC21" s="213"/>
      <c r="AD21" s="213"/>
      <c r="AE21" s="213"/>
      <c r="AF21" s="213"/>
      <c r="AG21" s="213" t="s">
        <v>148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32.6" outlineLevel="2" x14ac:dyDescent="0.2">
      <c r="A22" s="220"/>
      <c r="B22" s="221"/>
      <c r="C22" s="246" t="s">
        <v>165</v>
      </c>
      <c r="D22" s="242"/>
      <c r="E22" s="242"/>
      <c r="F22" s="242"/>
      <c r="G22" s="242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150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41" t="str">
        <f>C22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22" s="213"/>
      <c r="BC22" s="213"/>
      <c r="BD22" s="213"/>
      <c r="BE22" s="213"/>
      <c r="BF22" s="213"/>
      <c r="BG22" s="213"/>
      <c r="BH22" s="213"/>
    </row>
    <row r="23" spans="1:60" outlineLevel="2" x14ac:dyDescent="0.2">
      <c r="A23" s="220"/>
      <c r="B23" s="221"/>
      <c r="C23" s="247" t="s">
        <v>166</v>
      </c>
      <c r="D23" s="224"/>
      <c r="E23" s="225">
        <v>1</v>
      </c>
      <c r="F23" s="223"/>
      <c r="G23" s="22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152</v>
      </c>
      <c r="AH23" s="213">
        <v>0</v>
      </c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2" x14ac:dyDescent="0.2">
      <c r="A24" s="220"/>
      <c r="B24" s="221"/>
      <c r="C24" s="248"/>
      <c r="D24" s="243"/>
      <c r="E24" s="243"/>
      <c r="F24" s="243"/>
      <c r="G24" s="24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158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34">
        <v>4</v>
      </c>
      <c r="B25" s="235" t="s">
        <v>167</v>
      </c>
      <c r="C25" s="245" t="s">
        <v>168</v>
      </c>
      <c r="D25" s="236" t="s">
        <v>143</v>
      </c>
      <c r="E25" s="237">
        <v>1</v>
      </c>
      <c r="F25" s="238">
        <f>H25+J25</f>
        <v>0</v>
      </c>
      <c r="G25" s="238">
        <f>ROUND(E25*F25,2)</f>
        <v>0</v>
      </c>
      <c r="H25" s="239"/>
      <c r="I25" s="238">
        <f>ROUND(E25*H25,2)</f>
        <v>0</v>
      </c>
      <c r="J25" s="239"/>
      <c r="K25" s="238">
        <f>ROUND(E25*J25,2)</f>
        <v>0</v>
      </c>
      <c r="L25" s="238">
        <v>21</v>
      </c>
      <c r="M25" s="238">
        <f>G25*(1+L25/100)</f>
        <v>0</v>
      </c>
      <c r="N25" s="237">
        <v>0</v>
      </c>
      <c r="O25" s="237">
        <f>ROUND(E25*N25,2)</f>
        <v>0</v>
      </c>
      <c r="P25" s="237">
        <v>0</v>
      </c>
      <c r="Q25" s="237">
        <f>ROUND(E25*P25,2)</f>
        <v>0</v>
      </c>
      <c r="R25" s="238"/>
      <c r="S25" s="238" t="s">
        <v>144</v>
      </c>
      <c r="T25" s="240" t="s">
        <v>145</v>
      </c>
      <c r="U25" s="223">
        <v>0</v>
      </c>
      <c r="V25" s="223">
        <f>ROUND(E25*U25,2)</f>
        <v>0</v>
      </c>
      <c r="W25" s="223"/>
      <c r="X25" s="223" t="s">
        <v>146</v>
      </c>
      <c r="Y25" s="223" t="s">
        <v>147</v>
      </c>
      <c r="Z25" s="213"/>
      <c r="AA25" s="213"/>
      <c r="AB25" s="213"/>
      <c r="AC25" s="213"/>
      <c r="AD25" s="213"/>
      <c r="AE25" s="213"/>
      <c r="AF25" s="213"/>
      <c r="AG25" s="213" t="s">
        <v>148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1.75" outlineLevel="2" x14ac:dyDescent="0.2">
      <c r="A26" s="220"/>
      <c r="B26" s="221"/>
      <c r="C26" s="246" t="s">
        <v>169</v>
      </c>
      <c r="D26" s="242"/>
      <c r="E26" s="242"/>
      <c r="F26" s="242"/>
      <c r="G26" s="242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150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41" t="str">
        <f>C26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6" s="213"/>
      <c r="BC26" s="213"/>
      <c r="BD26" s="213"/>
      <c r="BE26" s="213"/>
      <c r="BF26" s="213"/>
      <c r="BG26" s="213"/>
      <c r="BH26" s="213"/>
    </row>
    <row r="27" spans="1:60" outlineLevel="2" x14ac:dyDescent="0.2">
      <c r="A27" s="220"/>
      <c r="B27" s="221"/>
      <c r="C27" s="248"/>
      <c r="D27" s="243"/>
      <c r="E27" s="243"/>
      <c r="F27" s="243"/>
      <c r="G27" s="24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158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ht="13.6" x14ac:dyDescent="0.2">
      <c r="A28" s="227" t="s">
        <v>139</v>
      </c>
      <c r="B28" s="228" t="s">
        <v>109</v>
      </c>
      <c r="C28" s="244" t="s">
        <v>28</v>
      </c>
      <c r="D28" s="229"/>
      <c r="E28" s="230"/>
      <c r="F28" s="231"/>
      <c r="G28" s="231">
        <f>SUMIF(AG29:AG56,"&lt;&gt;NOR",G29:G56)</f>
        <v>0</v>
      </c>
      <c r="H28" s="231"/>
      <c r="I28" s="231">
        <f>SUM(I29:I56)</f>
        <v>0</v>
      </c>
      <c r="J28" s="231"/>
      <c r="K28" s="231">
        <f>SUM(K29:K56)</f>
        <v>0</v>
      </c>
      <c r="L28" s="231"/>
      <c r="M28" s="231">
        <f>SUM(M29:M56)</f>
        <v>0</v>
      </c>
      <c r="N28" s="230"/>
      <c r="O28" s="230">
        <f>SUM(O29:O56)</f>
        <v>0</v>
      </c>
      <c r="P28" s="230"/>
      <c r="Q28" s="230">
        <f>SUM(Q29:Q56)</f>
        <v>0</v>
      </c>
      <c r="R28" s="231"/>
      <c r="S28" s="231"/>
      <c r="T28" s="232"/>
      <c r="U28" s="226"/>
      <c r="V28" s="226">
        <f>SUM(V29:V56)</f>
        <v>0</v>
      </c>
      <c r="W28" s="226"/>
      <c r="X28" s="226"/>
      <c r="Y28" s="226"/>
      <c r="AG28" t="s">
        <v>140</v>
      </c>
    </row>
    <row r="29" spans="1:60" outlineLevel="1" x14ac:dyDescent="0.2">
      <c r="A29" s="234">
        <v>5</v>
      </c>
      <c r="B29" s="235" t="s">
        <v>170</v>
      </c>
      <c r="C29" s="245" t="s">
        <v>171</v>
      </c>
      <c r="D29" s="236" t="s">
        <v>143</v>
      </c>
      <c r="E29" s="237">
        <v>1</v>
      </c>
      <c r="F29" s="238">
        <f>H29+J29</f>
        <v>0</v>
      </c>
      <c r="G29" s="238">
        <f>ROUND(E29*F29,2)</f>
        <v>0</v>
      </c>
      <c r="H29" s="239"/>
      <c r="I29" s="238">
        <f>ROUND(E29*H29,2)</f>
        <v>0</v>
      </c>
      <c r="J29" s="239"/>
      <c r="K29" s="238">
        <f>ROUND(E29*J29,2)</f>
        <v>0</v>
      </c>
      <c r="L29" s="238">
        <v>21</v>
      </c>
      <c r="M29" s="238">
        <f>G29*(1+L29/100)</f>
        <v>0</v>
      </c>
      <c r="N29" s="237">
        <v>0</v>
      </c>
      <c r="O29" s="237">
        <f>ROUND(E29*N29,2)</f>
        <v>0</v>
      </c>
      <c r="P29" s="237">
        <v>0</v>
      </c>
      <c r="Q29" s="237">
        <f>ROUND(E29*P29,2)</f>
        <v>0</v>
      </c>
      <c r="R29" s="238"/>
      <c r="S29" s="238" t="s">
        <v>144</v>
      </c>
      <c r="T29" s="240" t="s">
        <v>145</v>
      </c>
      <c r="U29" s="223">
        <v>0</v>
      </c>
      <c r="V29" s="223">
        <f>ROUND(E29*U29,2)</f>
        <v>0</v>
      </c>
      <c r="W29" s="223"/>
      <c r="X29" s="223" t="s">
        <v>146</v>
      </c>
      <c r="Y29" s="223" t="s">
        <v>147</v>
      </c>
      <c r="Z29" s="213"/>
      <c r="AA29" s="213"/>
      <c r="AB29" s="213"/>
      <c r="AC29" s="213"/>
      <c r="AD29" s="213"/>
      <c r="AE29" s="213"/>
      <c r="AF29" s="213"/>
      <c r="AG29" s="213" t="s">
        <v>148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">
      <c r="A30" s="220"/>
      <c r="B30" s="221"/>
      <c r="C30" s="247" t="s">
        <v>172</v>
      </c>
      <c r="D30" s="224"/>
      <c r="E30" s="225">
        <v>1</v>
      </c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152</v>
      </c>
      <c r="AH30" s="213">
        <v>0</v>
      </c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2" x14ac:dyDescent="0.2">
      <c r="A31" s="220"/>
      <c r="B31" s="221"/>
      <c r="C31" s="248"/>
      <c r="D31" s="243"/>
      <c r="E31" s="243"/>
      <c r="F31" s="243"/>
      <c r="G31" s="243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158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">
      <c r="A32" s="234">
        <v>6</v>
      </c>
      <c r="B32" s="235" t="s">
        <v>173</v>
      </c>
      <c r="C32" s="245" t="s">
        <v>174</v>
      </c>
      <c r="D32" s="236" t="s">
        <v>143</v>
      </c>
      <c r="E32" s="237">
        <v>1</v>
      </c>
      <c r="F32" s="238">
        <f>H32+J32</f>
        <v>0</v>
      </c>
      <c r="G32" s="238">
        <f>ROUND(E32*F32,2)</f>
        <v>0</v>
      </c>
      <c r="H32" s="239"/>
      <c r="I32" s="238">
        <f>ROUND(E32*H32,2)</f>
        <v>0</v>
      </c>
      <c r="J32" s="239"/>
      <c r="K32" s="238">
        <f>ROUND(E32*J32,2)</f>
        <v>0</v>
      </c>
      <c r="L32" s="238">
        <v>21</v>
      </c>
      <c r="M32" s="238">
        <f>G32*(1+L32/100)</f>
        <v>0</v>
      </c>
      <c r="N32" s="237">
        <v>0</v>
      </c>
      <c r="O32" s="237">
        <f>ROUND(E32*N32,2)</f>
        <v>0</v>
      </c>
      <c r="P32" s="237">
        <v>0</v>
      </c>
      <c r="Q32" s="237">
        <f>ROUND(E32*P32,2)</f>
        <v>0</v>
      </c>
      <c r="R32" s="238"/>
      <c r="S32" s="238" t="s">
        <v>144</v>
      </c>
      <c r="T32" s="240" t="s">
        <v>145</v>
      </c>
      <c r="U32" s="223">
        <v>0</v>
      </c>
      <c r="V32" s="223">
        <f>ROUND(E32*U32,2)</f>
        <v>0</v>
      </c>
      <c r="W32" s="223"/>
      <c r="X32" s="223" t="s">
        <v>146</v>
      </c>
      <c r="Y32" s="223" t="s">
        <v>147</v>
      </c>
      <c r="Z32" s="213"/>
      <c r="AA32" s="213"/>
      <c r="AB32" s="213"/>
      <c r="AC32" s="213"/>
      <c r="AD32" s="213"/>
      <c r="AE32" s="213"/>
      <c r="AF32" s="213"/>
      <c r="AG32" s="213" t="s">
        <v>148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">
      <c r="A33" s="220"/>
      <c r="B33" s="221"/>
      <c r="C33" s="246" t="s">
        <v>175</v>
      </c>
      <c r="D33" s="242"/>
      <c r="E33" s="242"/>
      <c r="F33" s="242"/>
      <c r="G33" s="242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150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2" x14ac:dyDescent="0.2">
      <c r="A34" s="220"/>
      <c r="B34" s="221"/>
      <c r="C34" s="248"/>
      <c r="D34" s="243"/>
      <c r="E34" s="243"/>
      <c r="F34" s="243"/>
      <c r="G34" s="243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3"/>
      <c r="AA34" s="213"/>
      <c r="AB34" s="213"/>
      <c r="AC34" s="213"/>
      <c r="AD34" s="213"/>
      <c r="AE34" s="213"/>
      <c r="AF34" s="213"/>
      <c r="AG34" s="213" t="s">
        <v>158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34">
        <v>7</v>
      </c>
      <c r="B35" s="235" t="s">
        <v>176</v>
      </c>
      <c r="C35" s="245" t="s">
        <v>177</v>
      </c>
      <c r="D35" s="236" t="s">
        <v>143</v>
      </c>
      <c r="E35" s="237">
        <v>1</v>
      </c>
      <c r="F35" s="238">
        <f>H35+J35</f>
        <v>0</v>
      </c>
      <c r="G35" s="238">
        <f>ROUND(E35*F35,2)</f>
        <v>0</v>
      </c>
      <c r="H35" s="239"/>
      <c r="I35" s="238">
        <f>ROUND(E35*H35,2)</f>
        <v>0</v>
      </c>
      <c r="J35" s="239"/>
      <c r="K35" s="238">
        <f>ROUND(E35*J35,2)</f>
        <v>0</v>
      </c>
      <c r="L35" s="238">
        <v>21</v>
      </c>
      <c r="M35" s="238">
        <f>G35*(1+L35/100)</f>
        <v>0</v>
      </c>
      <c r="N35" s="237">
        <v>0</v>
      </c>
      <c r="O35" s="237">
        <f>ROUND(E35*N35,2)</f>
        <v>0</v>
      </c>
      <c r="P35" s="237">
        <v>0</v>
      </c>
      <c r="Q35" s="237">
        <f>ROUND(E35*P35,2)</f>
        <v>0</v>
      </c>
      <c r="R35" s="238"/>
      <c r="S35" s="238" t="s">
        <v>144</v>
      </c>
      <c r="T35" s="240" t="s">
        <v>145</v>
      </c>
      <c r="U35" s="223">
        <v>0</v>
      </c>
      <c r="V35" s="223">
        <f>ROUND(E35*U35,2)</f>
        <v>0</v>
      </c>
      <c r="W35" s="223"/>
      <c r="X35" s="223" t="s">
        <v>146</v>
      </c>
      <c r="Y35" s="223" t="s">
        <v>147</v>
      </c>
      <c r="Z35" s="213"/>
      <c r="AA35" s="213"/>
      <c r="AB35" s="213"/>
      <c r="AC35" s="213"/>
      <c r="AD35" s="213"/>
      <c r="AE35" s="213"/>
      <c r="AF35" s="213"/>
      <c r="AG35" s="213" t="s">
        <v>148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21.75" outlineLevel="2" x14ac:dyDescent="0.2">
      <c r="A36" s="220"/>
      <c r="B36" s="221"/>
      <c r="C36" s="246" t="s">
        <v>178</v>
      </c>
      <c r="D36" s="242"/>
      <c r="E36" s="242"/>
      <c r="F36" s="242"/>
      <c r="G36" s="242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150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41" t="str">
        <f>C36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36" s="213"/>
      <c r="BC36" s="213"/>
      <c r="BD36" s="213"/>
      <c r="BE36" s="213"/>
      <c r="BF36" s="213"/>
      <c r="BG36" s="213"/>
      <c r="BH36" s="213"/>
    </row>
    <row r="37" spans="1:60" outlineLevel="2" x14ac:dyDescent="0.2">
      <c r="A37" s="220"/>
      <c r="B37" s="221"/>
      <c r="C37" s="248"/>
      <c r="D37" s="243"/>
      <c r="E37" s="243"/>
      <c r="F37" s="243"/>
      <c r="G37" s="243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158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34">
        <v>8</v>
      </c>
      <c r="B38" s="235" t="s">
        <v>179</v>
      </c>
      <c r="C38" s="245" t="s">
        <v>180</v>
      </c>
      <c r="D38" s="236" t="s">
        <v>143</v>
      </c>
      <c r="E38" s="237">
        <v>1</v>
      </c>
      <c r="F38" s="238">
        <f>H38+J38</f>
        <v>0</v>
      </c>
      <c r="G38" s="238">
        <f>ROUND(E38*F38,2)</f>
        <v>0</v>
      </c>
      <c r="H38" s="239"/>
      <c r="I38" s="238">
        <f>ROUND(E38*H38,2)</f>
        <v>0</v>
      </c>
      <c r="J38" s="239"/>
      <c r="K38" s="238">
        <f>ROUND(E38*J38,2)</f>
        <v>0</v>
      </c>
      <c r="L38" s="238">
        <v>21</v>
      </c>
      <c r="M38" s="238">
        <f>G38*(1+L38/100)</f>
        <v>0</v>
      </c>
      <c r="N38" s="237">
        <v>0</v>
      </c>
      <c r="O38" s="237">
        <f>ROUND(E38*N38,2)</f>
        <v>0</v>
      </c>
      <c r="P38" s="237">
        <v>0</v>
      </c>
      <c r="Q38" s="237">
        <f>ROUND(E38*P38,2)</f>
        <v>0</v>
      </c>
      <c r="R38" s="238"/>
      <c r="S38" s="238" t="s">
        <v>144</v>
      </c>
      <c r="T38" s="240" t="s">
        <v>145</v>
      </c>
      <c r="U38" s="223">
        <v>0</v>
      </c>
      <c r="V38" s="223">
        <f>ROUND(E38*U38,2)</f>
        <v>0</v>
      </c>
      <c r="W38" s="223"/>
      <c r="X38" s="223" t="s">
        <v>146</v>
      </c>
      <c r="Y38" s="223" t="s">
        <v>147</v>
      </c>
      <c r="Z38" s="213"/>
      <c r="AA38" s="213"/>
      <c r="AB38" s="213"/>
      <c r="AC38" s="213"/>
      <c r="AD38" s="213"/>
      <c r="AE38" s="213"/>
      <c r="AF38" s="213"/>
      <c r="AG38" s="213" t="s">
        <v>148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32.6" outlineLevel="2" x14ac:dyDescent="0.2">
      <c r="A39" s="220"/>
      <c r="B39" s="221"/>
      <c r="C39" s="246" t="s">
        <v>181</v>
      </c>
      <c r="D39" s="242"/>
      <c r="E39" s="242"/>
      <c r="F39" s="242"/>
      <c r="G39" s="242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150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41" t="str">
        <f>C39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9" s="213"/>
      <c r="BC39" s="213"/>
      <c r="BD39" s="213"/>
      <c r="BE39" s="213"/>
      <c r="BF39" s="213"/>
      <c r="BG39" s="213"/>
      <c r="BH39" s="213"/>
    </row>
    <row r="40" spans="1:60" ht="21.75" outlineLevel="2" x14ac:dyDescent="0.2">
      <c r="A40" s="220"/>
      <c r="B40" s="221"/>
      <c r="C40" s="247" t="s">
        <v>182</v>
      </c>
      <c r="D40" s="224"/>
      <c r="E40" s="225">
        <v>1</v>
      </c>
      <c r="F40" s="223"/>
      <c r="G40" s="223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3"/>
      <c r="AA40" s="213"/>
      <c r="AB40" s="213"/>
      <c r="AC40" s="213"/>
      <c r="AD40" s="213"/>
      <c r="AE40" s="213"/>
      <c r="AF40" s="213"/>
      <c r="AG40" s="213" t="s">
        <v>152</v>
      </c>
      <c r="AH40" s="213">
        <v>0</v>
      </c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">
      <c r="A41" s="220"/>
      <c r="B41" s="221"/>
      <c r="C41" s="248"/>
      <c r="D41" s="243"/>
      <c r="E41" s="243"/>
      <c r="F41" s="243"/>
      <c r="G41" s="243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158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">
      <c r="A42" s="234">
        <v>9</v>
      </c>
      <c r="B42" s="235" t="s">
        <v>183</v>
      </c>
      <c r="C42" s="245" t="s">
        <v>184</v>
      </c>
      <c r="D42" s="236" t="s">
        <v>164</v>
      </c>
      <c r="E42" s="237">
        <v>1</v>
      </c>
      <c r="F42" s="238">
        <f>H42+J42</f>
        <v>0</v>
      </c>
      <c r="G42" s="238">
        <f>ROUND(E42*F42,2)</f>
        <v>0</v>
      </c>
      <c r="H42" s="239"/>
      <c r="I42" s="238">
        <f>ROUND(E42*H42,2)</f>
        <v>0</v>
      </c>
      <c r="J42" s="239"/>
      <c r="K42" s="238">
        <f>ROUND(E42*J42,2)</f>
        <v>0</v>
      </c>
      <c r="L42" s="238">
        <v>21</v>
      </c>
      <c r="M42" s="238">
        <f>G42*(1+L42/100)</f>
        <v>0</v>
      </c>
      <c r="N42" s="237">
        <v>0</v>
      </c>
      <c r="O42" s="237">
        <f>ROUND(E42*N42,2)</f>
        <v>0</v>
      </c>
      <c r="P42" s="237">
        <v>0</v>
      </c>
      <c r="Q42" s="237">
        <f>ROUND(E42*P42,2)</f>
        <v>0</v>
      </c>
      <c r="R42" s="238"/>
      <c r="S42" s="238" t="s">
        <v>144</v>
      </c>
      <c r="T42" s="240" t="s">
        <v>145</v>
      </c>
      <c r="U42" s="223">
        <v>0</v>
      </c>
      <c r="V42" s="223">
        <f>ROUND(E42*U42,2)</f>
        <v>0</v>
      </c>
      <c r="W42" s="223"/>
      <c r="X42" s="223" t="s">
        <v>146</v>
      </c>
      <c r="Y42" s="223" t="s">
        <v>147</v>
      </c>
      <c r="Z42" s="213"/>
      <c r="AA42" s="213"/>
      <c r="AB42" s="213"/>
      <c r="AC42" s="213"/>
      <c r="AD42" s="213"/>
      <c r="AE42" s="213"/>
      <c r="AF42" s="213"/>
      <c r="AG42" s="213" t="s">
        <v>148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32.6" outlineLevel="2" x14ac:dyDescent="0.2">
      <c r="A43" s="220"/>
      <c r="B43" s="221"/>
      <c r="C43" s="246" t="s">
        <v>185</v>
      </c>
      <c r="D43" s="242"/>
      <c r="E43" s="242"/>
      <c r="F43" s="242"/>
      <c r="G43" s="242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150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41" t="str">
        <f>C43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43" s="213"/>
      <c r="BC43" s="213"/>
      <c r="BD43" s="213"/>
      <c r="BE43" s="213"/>
      <c r="BF43" s="213"/>
      <c r="BG43" s="213"/>
      <c r="BH43" s="213"/>
    </row>
    <row r="44" spans="1:60" outlineLevel="2" x14ac:dyDescent="0.2">
      <c r="A44" s="220"/>
      <c r="B44" s="221"/>
      <c r="C44" s="247" t="s">
        <v>186</v>
      </c>
      <c r="D44" s="224"/>
      <c r="E44" s="225">
        <v>1</v>
      </c>
      <c r="F44" s="223"/>
      <c r="G44" s="223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3"/>
      <c r="AA44" s="213"/>
      <c r="AB44" s="213"/>
      <c r="AC44" s="213"/>
      <c r="AD44" s="213"/>
      <c r="AE44" s="213"/>
      <c r="AF44" s="213"/>
      <c r="AG44" s="213" t="s">
        <v>152</v>
      </c>
      <c r="AH44" s="213">
        <v>0</v>
      </c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2" x14ac:dyDescent="0.2">
      <c r="A45" s="220"/>
      <c r="B45" s="221"/>
      <c r="C45" s="248"/>
      <c r="D45" s="243"/>
      <c r="E45" s="243"/>
      <c r="F45" s="243"/>
      <c r="G45" s="243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158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">
      <c r="A46" s="234">
        <v>10</v>
      </c>
      <c r="B46" s="235" t="s">
        <v>187</v>
      </c>
      <c r="C46" s="245" t="s">
        <v>188</v>
      </c>
      <c r="D46" s="236" t="s">
        <v>143</v>
      </c>
      <c r="E46" s="237">
        <v>1</v>
      </c>
      <c r="F46" s="238">
        <f>H46+J46</f>
        <v>0</v>
      </c>
      <c r="G46" s="238">
        <f>ROUND(E46*F46,2)</f>
        <v>0</v>
      </c>
      <c r="H46" s="239"/>
      <c r="I46" s="238">
        <f>ROUND(E46*H46,2)</f>
        <v>0</v>
      </c>
      <c r="J46" s="239"/>
      <c r="K46" s="238">
        <f>ROUND(E46*J46,2)</f>
        <v>0</v>
      </c>
      <c r="L46" s="238">
        <v>21</v>
      </c>
      <c r="M46" s="238">
        <f>G46*(1+L46/100)</f>
        <v>0</v>
      </c>
      <c r="N46" s="237">
        <v>0</v>
      </c>
      <c r="O46" s="237">
        <f>ROUND(E46*N46,2)</f>
        <v>0</v>
      </c>
      <c r="P46" s="237">
        <v>0</v>
      </c>
      <c r="Q46" s="237">
        <f>ROUND(E46*P46,2)</f>
        <v>0</v>
      </c>
      <c r="R46" s="238"/>
      <c r="S46" s="238" t="s">
        <v>144</v>
      </c>
      <c r="T46" s="240" t="s">
        <v>145</v>
      </c>
      <c r="U46" s="223">
        <v>0</v>
      </c>
      <c r="V46" s="223">
        <f>ROUND(E46*U46,2)</f>
        <v>0</v>
      </c>
      <c r="W46" s="223"/>
      <c r="X46" s="223" t="s">
        <v>146</v>
      </c>
      <c r="Y46" s="223" t="s">
        <v>147</v>
      </c>
      <c r="Z46" s="213"/>
      <c r="AA46" s="213"/>
      <c r="AB46" s="213"/>
      <c r="AC46" s="213"/>
      <c r="AD46" s="213"/>
      <c r="AE46" s="213"/>
      <c r="AF46" s="213"/>
      <c r="AG46" s="213" t="s">
        <v>148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2" x14ac:dyDescent="0.2">
      <c r="A47" s="220"/>
      <c r="B47" s="221"/>
      <c r="C47" s="246" t="s">
        <v>189</v>
      </c>
      <c r="D47" s="242"/>
      <c r="E47" s="242"/>
      <c r="F47" s="242"/>
      <c r="G47" s="242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150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41" t="str">
        <f>C47</f>
        <v>Náklady zhotovitele, které vzniknou v souvislosti s povinnostmi zhotovitele při předání a převzetí díla.</v>
      </c>
      <c r="BB47" s="213"/>
      <c r="BC47" s="213"/>
      <c r="BD47" s="213"/>
      <c r="BE47" s="213"/>
      <c r="BF47" s="213"/>
      <c r="BG47" s="213"/>
      <c r="BH47" s="213"/>
    </row>
    <row r="48" spans="1:60" outlineLevel="2" x14ac:dyDescent="0.2">
      <c r="A48" s="220"/>
      <c r="B48" s="221"/>
      <c r="C48" s="248"/>
      <c r="D48" s="243"/>
      <c r="E48" s="243"/>
      <c r="F48" s="243"/>
      <c r="G48" s="243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158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34">
        <v>11</v>
      </c>
      <c r="B49" s="235" t="s">
        <v>190</v>
      </c>
      <c r="C49" s="245" t="s">
        <v>191</v>
      </c>
      <c r="D49" s="236" t="s">
        <v>143</v>
      </c>
      <c r="E49" s="237">
        <v>1</v>
      </c>
      <c r="F49" s="238">
        <f>H49+J49</f>
        <v>0</v>
      </c>
      <c r="G49" s="238">
        <f>ROUND(E49*F49,2)</f>
        <v>0</v>
      </c>
      <c r="H49" s="239"/>
      <c r="I49" s="238">
        <f>ROUND(E49*H49,2)</f>
        <v>0</v>
      </c>
      <c r="J49" s="239"/>
      <c r="K49" s="238">
        <f>ROUND(E49*J49,2)</f>
        <v>0</v>
      </c>
      <c r="L49" s="238">
        <v>21</v>
      </c>
      <c r="M49" s="238">
        <f>G49*(1+L49/100)</f>
        <v>0</v>
      </c>
      <c r="N49" s="237">
        <v>0</v>
      </c>
      <c r="O49" s="237">
        <f>ROUND(E49*N49,2)</f>
        <v>0</v>
      </c>
      <c r="P49" s="237">
        <v>0</v>
      </c>
      <c r="Q49" s="237">
        <f>ROUND(E49*P49,2)</f>
        <v>0</v>
      </c>
      <c r="R49" s="238"/>
      <c r="S49" s="238" t="s">
        <v>144</v>
      </c>
      <c r="T49" s="240" t="s">
        <v>145</v>
      </c>
      <c r="U49" s="223">
        <v>0</v>
      </c>
      <c r="V49" s="223">
        <f>ROUND(E49*U49,2)</f>
        <v>0</v>
      </c>
      <c r="W49" s="223"/>
      <c r="X49" s="223" t="s">
        <v>146</v>
      </c>
      <c r="Y49" s="223" t="s">
        <v>147</v>
      </c>
      <c r="Z49" s="213"/>
      <c r="AA49" s="213"/>
      <c r="AB49" s="213"/>
      <c r="AC49" s="213"/>
      <c r="AD49" s="213"/>
      <c r="AE49" s="213"/>
      <c r="AF49" s="213"/>
      <c r="AG49" s="213" t="s">
        <v>148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2" x14ac:dyDescent="0.2">
      <c r="A50" s="220"/>
      <c r="B50" s="221"/>
      <c r="C50" s="246" t="s">
        <v>192</v>
      </c>
      <c r="D50" s="242"/>
      <c r="E50" s="242"/>
      <c r="F50" s="242"/>
      <c r="G50" s="242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150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41" t="str">
        <f>C50</f>
        <v>Náklady na provedení skutečného zaměření stavby v rozsahu nezbytném pro zápis změny do katastru nemovitostí.</v>
      </c>
      <c r="BB50" s="213"/>
      <c r="BC50" s="213"/>
      <c r="BD50" s="213"/>
      <c r="BE50" s="213"/>
      <c r="BF50" s="213"/>
      <c r="BG50" s="213"/>
      <c r="BH50" s="213"/>
    </row>
    <row r="51" spans="1:60" outlineLevel="2" x14ac:dyDescent="0.2">
      <c r="A51" s="220"/>
      <c r="B51" s="221"/>
      <c r="C51" s="247" t="s">
        <v>193</v>
      </c>
      <c r="D51" s="224"/>
      <c r="E51" s="225">
        <v>1</v>
      </c>
      <c r="F51" s="223"/>
      <c r="G51" s="223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3"/>
      <c r="AA51" s="213"/>
      <c r="AB51" s="213"/>
      <c r="AC51" s="213"/>
      <c r="AD51" s="213"/>
      <c r="AE51" s="213"/>
      <c r="AF51" s="213"/>
      <c r="AG51" s="213" t="s">
        <v>152</v>
      </c>
      <c r="AH51" s="213">
        <v>0</v>
      </c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48"/>
      <c r="D52" s="243"/>
      <c r="E52" s="243"/>
      <c r="F52" s="243"/>
      <c r="G52" s="24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158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34">
        <v>12</v>
      </c>
      <c r="B53" s="235" t="s">
        <v>194</v>
      </c>
      <c r="C53" s="245" t="s">
        <v>195</v>
      </c>
      <c r="D53" s="236" t="s">
        <v>164</v>
      </c>
      <c r="E53" s="237">
        <v>1</v>
      </c>
      <c r="F53" s="238">
        <f>H53+J53</f>
        <v>0</v>
      </c>
      <c r="G53" s="238">
        <f>ROUND(E53*F53,2)</f>
        <v>0</v>
      </c>
      <c r="H53" s="239"/>
      <c r="I53" s="238">
        <f>ROUND(E53*H53,2)</f>
        <v>0</v>
      </c>
      <c r="J53" s="239"/>
      <c r="K53" s="238">
        <f>ROUND(E53*J53,2)</f>
        <v>0</v>
      </c>
      <c r="L53" s="238">
        <v>21</v>
      </c>
      <c r="M53" s="238">
        <f>G53*(1+L53/100)</f>
        <v>0</v>
      </c>
      <c r="N53" s="237">
        <v>0</v>
      </c>
      <c r="O53" s="237">
        <f>ROUND(E53*N53,2)</f>
        <v>0</v>
      </c>
      <c r="P53" s="237">
        <v>0</v>
      </c>
      <c r="Q53" s="237">
        <f>ROUND(E53*P53,2)</f>
        <v>0</v>
      </c>
      <c r="R53" s="238"/>
      <c r="S53" s="238" t="s">
        <v>196</v>
      </c>
      <c r="T53" s="240" t="s">
        <v>145</v>
      </c>
      <c r="U53" s="223">
        <v>0</v>
      </c>
      <c r="V53" s="223">
        <f>ROUND(E53*U53,2)</f>
        <v>0</v>
      </c>
      <c r="W53" s="223"/>
      <c r="X53" s="223" t="s">
        <v>146</v>
      </c>
      <c r="Y53" s="223" t="s">
        <v>147</v>
      </c>
      <c r="Z53" s="213"/>
      <c r="AA53" s="213"/>
      <c r="AB53" s="213"/>
      <c r="AC53" s="213"/>
      <c r="AD53" s="213"/>
      <c r="AE53" s="213"/>
      <c r="AF53" s="213"/>
      <c r="AG53" s="213" t="s">
        <v>148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32.6" outlineLevel="2" x14ac:dyDescent="0.2">
      <c r="A54" s="220"/>
      <c r="B54" s="221"/>
      <c r="C54" s="246" t="s">
        <v>197</v>
      </c>
      <c r="D54" s="242"/>
      <c r="E54" s="242"/>
      <c r="F54" s="242"/>
      <c r="G54" s="242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150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41" t="str">
        <f>C54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54" s="213"/>
      <c r="BC54" s="213"/>
      <c r="BD54" s="213"/>
      <c r="BE54" s="213"/>
      <c r="BF54" s="213"/>
      <c r="BG54" s="213"/>
      <c r="BH54" s="213"/>
    </row>
    <row r="55" spans="1:60" outlineLevel="2" x14ac:dyDescent="0.2">
      <c r="A55" s="220"/>
      <c r="B55" s="221"/>
      <c r="C55" s="247" t="s">
        <v>198</v>
      </c>
      <c r="D55" s="224"/>
      <c r="E55" s="225">
        <v>1</v>
      </c>
      <c r="F55" s="223"/>
      <c r="G55" s="223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3"/>
      <c r="AA55" s="213"/>
      <c r="AB55" s="213"/>
      <c r="AC55" s="213"/>
      <c r="AD55" s="213"/>
      <c r="AE55" s="213"/>
      <c r="AF55" s="213"/>
      <c r="AG55" s="213" t="s">
        <v>152</v>
      </c>
      <c r="AH55" s="213">
        <v>0</v>
      </c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48"/>
      <c r="D56" s="243"/>
      <c r="E56" s="243"/>
      <c r="F56" s="243"/>
      <c r="G56" s="24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158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x14ac:dyDescent="0.2">
      <c r="A57" s="3"/>
      <c r="B57" s="4"/>
      <c r="C57" s="249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E57">
        <v>12</v>
      </c>
      <c r="AF57">
        <v>21</v>
      </c>
      <c r="AG57" t="s">
        <v>125</v>
      </c>
    </row>
    <row r="58" spans="1:60" ht="13.6" x14ac:dyDescent="0.2">
      <c r="A58" s="216"/>
      <c r="B58" s="217" t="s">
        <v>29</v>
      </c>
      <c r="C58" s="250"/>
      <c r="D58" s="218"/>
      <c r="E58" s="219"/>
      <c r="F58" s="219"/>
      <c r="G58" s="233">
        <f>G8+G28</f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E58">
        <f>SUMIF(L7:L56,AE57,G7:G56)</f>
        <v>0</v>
      </c>
      <c r="AF58">
        <f>SUMIF(L7:L56,AF57,G7:G56)</f>
        <v>0</v>
      </c>
      <c r="AG58" t="s">
        <v>199</v>
      </c>
    </row>
    <row r="59" spans="1:60" x14ac:dyDescent="0.2">
      <c r="C59" s="251"/>
      <c r="D59" s="10"/>
      <c r="AG59" t="s">
        <v>200</v>
      </c>
    </row>
    <row r="60" spans="1:60" x14ac:dyDescent="0.2">
      <c r="D60" s="10"/>
    </row>
    <row r="61" spans="1:60" x14ac:dyDescent="0.2">
      <c r="D61" s="10"/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EhgD7mjXRiKiXw6XRCNOHqDnpYHfQ5JFlmvBGwJDbN8WFhOnn5iNLjMDw5CUx5zNjmwVdV3LGGbRczB64/AU/g==" saltValue="rXjrOOoxj9MbeMsff06qpw==" spinCount="100000" sheet="1" formatRows="0"/>
  <mergeCells count="27">
    <mergeCell ref="C52:G52"/>
    <mergeCell ref="C54:G54"/>
    <mergeCell ref="C56:G56"/>
    <mergeCell ref="C41:G41"/>
    <mergeCell ref="C43:G43"/>
    <mergeCell ref="C45:G45"/>
    <mergeCell ref="C47:G47"/>
    <mergeCell ref="C48:G48"/>
    <mergeCell ref="C50:G50"/>
    <mergeCell ref="C31:G31"/>
    <mergeCell ref="C33:G33"/>
    <mergeCell ref="C34:G34"/>
    <mergeCell ref="C36:G36"/>
    <mergeCell ref="C37:G37"/>
    <mergeCell ref="C39:G39"/>
    <mergeCell ref="C19:G19"/>
    <mergeCell ref="C20:G20"/>
    <mergeCell ref="C22:G22"/>
    <mergeCell ref="C24:G24"/>
    <mergeCell ref="C26:G26"/>
    <mergeCell ref="C27:G27"/>
    <mergeCell ref="A1:G1"/>
    <mergeCell ref="C2:G2"/>
    <mergeCell ref="C3:G3"/>
    <mergeCell ref="C4:G4"/>
    <mergeCell ref="C10:G10"/>
    <mergeCell ref="C17:G1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F7B7-5383-42CC-8915-3AD647D4B0C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7" customWidth="1"/>
    <col min="3" max="3" width="63.25" style="177" customWidth="1"/>
    <col min="4" max="4" width="4.75" customWidth="1"/>
    <col min="5" max="5" width="10.5" customWidth="1"/>
    <col min="6" max="6" width="9.75" customWidth="1"/>
    <col min="7" max="7" width="12.625" customWidth="1"/>
    <col min="14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8" t="s">
        <v>201</v>
      </c>
      <c r="B1" s="198"/>
      <c r="C1" s="198"/>
      <c r="D1" s="198"/>
      <c r="E1" s="198"/>
      <c r="F1" s="198"/>
      <c r="G1" s="198"/>
      <c r="AG1" t="s">
        <v>111</v>
      </c>
    </row>
    <row r="2" spans="1:60" ht="25" customHeight="1" x14ac:dyDescent="0.2">
      <c r="A2" s="199" t="s">
        <v>7</v>
      </c>
      <c r="B2" s="49" t="s">
        <v>44</v>
      </c>
      <c r="C2" s="202" t="s">
        <v>45</v>
      </c>
      <c r="D2" s="200"/>
      <c r="E2" s="200"/>
      <c r="F2" s="200"/>
      <c r="G2" s="201"/>
      <c r="AG2" t="s">
        <v>112</v>
      </c>
    </row>
    <row r="3" spans="1:60" ht="25" customHeight="1" x14ac:dyDescent="0.2">
      <c r="A3" s="199" t="s">
        <v>8</v>
      </c>
      <c r="B3" s="49" t="s">
        <v>62</v>
      </c>
      <c r="C3" s="202" t="s">
        <v>63</v>
      </c>
      <c r="D3" s="200"/>
      <c r="E3" s="200"/>
      <c r="F3" s="200"/>
      <c r="G3" s="201"/>
      <c r="AC3" s="177" t="s">
        <v>112</v>
      </c>
      <c r="AG3" t="s">
        <v>115</v>
      </c>
    </row>
    <row r="4" spans="1:60" ht="25" customHeight="1" x14ac:dyDescent="0.2">
      <c r="A4" s="203" t="s">
        <v>9</v>
      </c>
      <c r="B4" s="204" t="s">
        <v>64</v>
      </c>
      <c r="C4" s="205" t="s">
        <v>65</v>
      </c>
      <c r="D4" s="206"/>
      <c r="E4" s="206"/>
      <c r="F4" s="206"/>
      <c r="G4" s="207"/>
      <c r="AG4" t="s">
        <v>116</v>
      </c>
    </row>
    <row r="5" spans="1:60" x14ac:dyDescent="0.2">
      <c r="D5" s="10"/>
    </row>
    <row r="6" spans="1:60" ht="38.75" x14ac:dyDescent="0.2">
      <c r="A6" s="209" t="s">
        <v>117</v>
      </c>
      <c r="B6" s="211" t="s">
        <v>118</v>
      </c>
      <c r="C6" s="211" t="s">
        <v>119</v>
      </c>
      <c r="D6" s="210" t="s">
        <v>120</v>
      </c>
      <c r="E6" s="209" t="s">
        <v>121</v>
      </c>
      <c r="F6" s="208" t="s">
        <v>122</v>
      </c>
      <c r="G6" s="209" t="s">
        <v>29</v>
      </c>
      <c r="H6" s="212" t="s">
        <v>30</v>
      </c>
      <c r="I6" s="212" t="s">
        <v>123</v>
      </c>
      <c r="J6" s="212" t="s">
        <v>31</v>
      </c>
      <c r="K6" s="212" t="s">
        <v>124</v>
      </c>
      <c r="L6" s="212" t="s">
        <v>125</v>
      </c>
      <c r="M6" s="212" t="s">
        <v>126</v>
      </c>
      <c r="N6" s="212" t="s">
        <v>127</v>
      </c>
      <c r="O6" s="212" t="s">
        <v>128</v>
      </c>
      <c r="P6" s="212" t="s">
        <v>129</v>
      </c>
      <c r="Q6" s="212" t="s">
        <v>130</v>
      </c>
      <c r="R6" s="212" t="s">
        <v>131</v>
      </c>
      <c r="S6" s="212" t="s">
        <v>132</v>
      </c>
      <c r="T6" s="212" t="s">
        <v>133</v>
      </c>
      <c r="U6" s="212" t="s">
        <v>134</v>
      </c>
      <c r="V6" s="212" t="s">
        <v>135</v>
      </c>
      <c r="W6" s="212" t="s">
        <v>136</v>
      </c>
      <c r="X6" s="212" t="s">
        <v>137</v>
      </c>
      <c r="Y6" s="212" t="s">
        <v>138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ht="13.6" x14ac:dyDescent="0.2">
      <c r="A8" s="227" t="s">
        <v>139</v>
      </c>
      <c r="B8" s="228" t="s">
        <v>91</v>
      </c>
      <c r="C8" s="244" t="s">
        <v>92</v>
      </c>
      <c r="D8" s="229"/>
      <c r="E8" s="230"/>
      <c r="F8" s="231"/>
      <c r="G8" s="231">
        <f>SUMIF(AG9:AG40,"&lt;&gt;NOR",G9:G40)</f>
        <v>0</v>
      </c>
      <c r="H8" s="231"/>
      <c r="I8" s="231">
        <f>SUM(I9:I40)</f>
        <v>0</v>
      </c>
      <c r="J8" s="231"/>
      <c r="K8" s="231">
        <f>SUM(K9:K40)</f>
        <v>0</v>
      </c>
      <c r="L8" s="231"/>
      <c r="M8" s="231">
        <f>SUM(M9:M40)</f>
        <v>0</v>
      </c>
      <c r="N8" s="230"/>
      <c r="O8" s="230">
        <f>SUM(O9:O40)</f>
        <v>0</v>
      </c>
      <c r="P8" s="230"/>
      <c r="Q8" s="230">
        <f>SUM(Q9:Q40)</f>
        <v>20.61</v>
      </c>
      <c r="R8" s="231"/>
      <c r="S8" s="231"/>
      <c r="T8" s="232"/>
      <c r="U8" s="226"/>
      <c r="V8" s="226">
        <f>SUM(V9:V40)</f>
        <v>42.84</v>
      </c>
      <c r="W8" s="226"/>
      <c r="X8" s="226"/>
      <c r="Y8" s="226"/>
      <c r="AG8" t="s">
        <v>140</v>
      </c>
    </row>
    <row r="9" spans="1:60" ht="21.75" outlineLevel="1" x14ac:dyDescent="0.2">
      <c r="A9" s="234">
        <v>1</v>
      </c>
      <c r="B9" s="235" t="s">
        <v>202</v>
      </c>
      <c r="C9" s="245" t="s">
        <v>203</v>
      </c>
      <c r="D9" s="236" t="s">
        <v>204</v>
      </c>
      <c r="E9" s="237">
        <v>28.2</v>
      </c>
      <c r="F9" s="238">
        <f>H9+J9</f>
        <v>0</v>
      </c>
      <c r="G9" s="238">
        <f>ROUND(E9*F9,2)</f>
        <v>0</v>
      </c>
      <c r="H9" s="239"/>
      <c r="I9" s="238">
        <f>ROUND(E9*H9,2)</f>
        <v>0</v>
      </c>
      <c r="J9" s="239"/>
      <c r="K9" s="238">
        <f>ROUND(E9*J9,2)</f>
        <v>0</v>
      </c>
      <c r="L9" s="238">
        <v>21</v>
      </c>
      <c r="M9" s="238">
        <f>G9*(1+L9/100)</f>
        <v>0</v>
      </c>
      <c r="N9" s="237">
        <v>0</v>
      </c>
      <c r="O9" s="237">
        <f>ROUND(E9*N9,2)</f>
        <v>0</v>
      </c>
      <c r="P9" s="237">
        <v>0.22</v>
      </c>
      <c r="Q9" s="237">
        <f>ROUND(E9*P9,2)</f>
        <v>6.2</v>
      </c>
      <c r="R9" s="238" t="s">
        <v>205</v>
      </c>
      <c r="S9" s="238" t="s">
        <v>144</v>
      </c>
      <c r="T9" s="240" t="s">
        <v>206</v>
      </c>
      <c r="U9" s="223">
        <v>0.38</v>
      </c>
      <c r="V9" s="223">
        <f>ROUND(E9*U9,2)</f>
        <v>10.72</v>
      </c>
      <c r="W9" s="223"/>
      <c r="X9" s="223" t="s">
        <v>207</v>
      </c>
      <c r="Y9" s="223" t="s">
        <v>147</v>
      </c>
      <c r="Z9" s="213"/>
      <c r="AA9" s="213"/>
      <c r="AB9" s="213"/>
      <c r="AC9" s="213"/>
      <c r="AD9" s="213"/>
      <c r="AE9" s="213"/>
      <c r="AF9" s="213"/>
      <c r="AG9" s="213" t="s">
        <v>208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47" t="s">
        <v>209</v>
      </c>
      <c r="D10" s="224"/>
      <c r="E10" s="225">
        <v>27</v>
      </c>
      <c r="F10" s="223"/>
      <c r="G10" s="223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152</v>
      </c>
      <c r="AH10" s="213">
        <v>0</v>
      </c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3" x14ac:dyDescent="0.2">
      <c r="A11" s="220"/>
      <c r="B11" s="221"/>
      <c r="C11" s="247" t="s">
        <v>210</v>
      </c>
      <c r="D11" s="224"/>
      <c r="E11" s="225">
        <v>1.2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152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2" x14ac:dyDescent="0.2">
      <c r="A12" s="220"/>
      <c r="B12" s="221"/>
      <c r="C12" s="248"/>
      <c r="D12" s="243"/>
      <c r="E12" s="243"/>
      <c r="F12" s="243"/>
      <c r="G12" s="24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158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21.75" outlineLevel="1" x14ac:dyDescent="0.2">
      <c r="A13" s="234">
        <v>2</v>
      </c>
      <c r="B13" s="235" t="s">
        <v>211</v>
      </c>
      <c r="C13" s="245" t="s">
        <v>212</v>
      </c>
      <c r="D13" s="236" t="s">
        <v>204</v>
      </c>
      <c r="E13" s="237">
        <v>28.2</v>
      </c>
      <c r="F13" s="238">
        <f>H13+J13</f>
        <v>0</v>
      </c>
      <c r="G13" s="238">
        <f>ROUND(E13*F13,2)</f>
        <v>0</v>
      </c>
      <c r="H13" s="239"/>
      <c r="I13" s="238">
        <f>ROUND(E13*H13,2)</f>
        <v>0</v>
      </c>
      <c r="J13" s="239"/>
      <c r="K13" s="238">
        <f>ROUND(E13*J13,2)</f>
        <v>0</v>
      </c>
      <c r="L13" s="238">
        <v>21</v>
      </c>
      <c r="M13" s="238">
        <f>G13*(1+L13/100)</f>
        <v>0</v>
      </c>
      <c r="N13" s="237">
        <v>0</v>
      </c>
      <c r="O13" s="237">
        <f>ROUND(E13*N13,2)</f>
        <v>0</v>
      </c>
      <c r="P13" s="237">
        <v>0.51085999999999998</v>
      </c>
      <c r="Q13" s="237">
        <f>ROUND(E13*P13,2)</f>
        <v>14.41</v>
      </c>
      <c r="R13" s="238" t="s">
        <v>205</v>
      </c>
      <c r="S13" s="238" t="s">
        <v>144</v>
      </c>
      <c r="T13" s="240" t="s">
        <v>206</v>
      </c>
      <c r="U13" s="223">
        <v>0.64</v>
      </c>
      <c r="V13" s="223">
        <f>ROUND(E13*U13,2)</f>
        <v>18.05</v>
      </c>
      <c r="W13" s="223"/>
      <c r="X13" s="223" t="s">
        <v>207</v>
      </c>
      <c r="Y13" s="223" t="s">
        <v>147</v>
      </c>
      <c r="Z13" s="213"/>
      <c r="AA13" s="213"/>
      <c r="AB13" s="213"/>
      <c r="AC13" s="213"/>
      <c r="AD13" s="213"/>
      <c r="AE13" s="213"/>
      <c r="AF13" s="213"/>
      <c r="AG13" s="213" t="s">
        <v>208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2" x14ac:dyDescent="0.2">
      <c r="A14" s="220"/>
      <c r="B14" s="221"/>
      <c r="C14" s="247" t="s">
        <v>213</v>
      </c>
      <c r="D14" s="224"/>
      <c r="E14" s="225">
        <v>28.2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152</v>
      </c>
      <c r="AH14" s="213">
        <v>5</v>
      </c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2" x14ac:dyDescent="0.2">
      <c r="A15" s="220"/>
      <c r="B15" s="221"/>
      <c r="C15" s="248"/>
      <c r="D15" s="243"/>
      <c r="E15" s="243"/>
      <c r="F15" s="243"/>
      <c r="G15" s="243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3"/>
      <c r="AA15" s="213"/>
      <c r="AB15" s="213"/>
      <c r="AC15" s="213"/>
      <c r="AD15" s="213"/>
      <c r="AE15" s="213"/>
      <c r="AF15" s="213"/>
      <c r="AG15" s="213" t="s">
        <v>158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34">
        <v>3</v>
      </c>
      <c r="B16" s="235" t="s">
        <v>214</v>
      </c>
      <c r="C16" s="245" t="s">
        <v>215</v>
      </c>
      <c r="D16" s="236" t="s">
        <v>216</v>
      </c>
      <c r="E16" s="237">
        <v>3.15</v>
      </c>
      <c r="F16" s="238">
        <f>H16+J16</f>
        <v>0</v>
      </c>
      <c r="G16" s="238">
        <f>ROUND(E16*F16,2)</f>
        <v>0</v>
      </c>
      <c r="H16" s="239"/>
      <c r="I16" s="238">
        <f>ROUND(E16*H16,2)</f>
        <v>0</v>
      </c>
      <c r="J16" s="239"/>
      <c r="K16" s="238">
        <f>ROUND(E16*J16,2)</f>
        <v>0</v>
      </c>
      <c r="L16" s="238">
        <v>21</v>
      </c>
      <c r="M16" s="238">
        <f>G16*(1+L16/100)</f>
        <v>0</v>
      </c>
      <c r="N16" s="237">
        <v>0</v>
      </c>
      <c r="O16" s="237">
        <f>ROUND(E16*N16,2)</f>
        <v>0</v>
      </c>
      <c r="P16" s="237">
        <v>0</v>
      </c>
      <c r="Q16" s="237">
        <f>ROUND(E16*P16,2)</f>
        <v>0</v>
      </c>
      <c r="R16" s="238" t="s">
        <v>217</v>
      </c>
      <c r="S16" s="238" t="s">
        <v>144</v>
      </c>
      <c r="T16" s="240" t="s">
        <v>206</v>
      </c>
      <c r="U16" s="223">
        <v>3.53</v>
      </c>
      <c r="V16" s="223">
        <f>ROUND(E16*U16,2)</f>
        <v>11.12</v>
      </c>
      <c r="W16" s="223"/>
      <c r="X16" s="223" t="s">
        <v>207</v>
      </c>
      <c r="Y16" s="223" t="s">
        <v>147</v>
      </c>
      <c r="Z16" s="213"/>
      <c r="AA16" s="213"/>
      <c r="AB16" s="213"/>
      <c r="AC16" s="213"/>
      <c r="AD16" s="213"/>
      <c r="AE16" s="213"/>
      <c r="AF16" s="213"/>
      <c r="AG16" s="213" t="s">
        <v>208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">
      <c r="A17" s="220"/>
      <c r="B17" s="221"/>
      <c r="C17" s="254" t="s">
        <v>218</v>
      </c>
      <c r="D17" s="252"/>
      <c r="E17" s="252"/>
      <c r="F17" s="252"/>
      <c r="G17" s="252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219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1.75" outlineLevel="2" x14ac:dyDescent="0.2">
      <c r="A18" s="220"/>
      <c r="B18" s="221"/>
      <c r="C18" s="247" t="s">
        <v>220</v>
      </c>
      <c r="D18" s="224"/>
      <c r="E18" s="225">
        <v>3.15</v>
      </c>
      <c r="F18" s="223"/>
      <c r="G18" s="223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3"/>
      <c r="AA18" s="213"/>
      <c r="AB18" s="213"/>
      <c r="AC18" s="213"/>
      <c r="AD18" s="213"/>
      <c r="AE18" s="213"/>
      <c r="AF18" s="213"/>
      <c r="AG18" s="213" t="s">
        <v>152</v>
      </c>
      <c r="AH18" s="213">
        <v>0</v>
      </c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3" x14ac:dyDescent="0.2">
      <c r="A19" s="220"/>
      <c r="B19" s="221"/>
      <c r="C19" s="247" t="s">
        <v>221</v>
      </c>
      <c r="D19" s="224"/>
      <c r="E19" s="225"/>
      <c r="F19" s="223"/>
      <c r="G19" s="223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152</v>
      </c>
      <c r="AH19" s="213">
        <v>0</v>
      </c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2" x14ac:dyDescent="0.2">
      <c r="A20" s="220"/>
      <c r="B20" s="221"/>
      <c r="C20" s="248"/>
      <c r="D20" s="243"/>
      <c r="E20" s="243"/>
      <c r="F20" s="243"/>
      <c r="G20" s="243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158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">
      <c r="A21" s="234">
        <v>4</v>
      </c>
      <c r="B21" s="235" t="s">
        <v>222</v>
      </c>
      <c r="C21" s="245" t="s">
        <v>223</v>
      </c>
      <c r="D21" s="236" t="s">
        <v>216</v>
      </c>
      <c r="E21" s="237">
        <v>1.47</v>
      </c>
      <c r="F21" s="238">
        <f>H21+J21</f>
        <v>0</v>
      </c>
      <c r="G21" s="238">
        <f>ROUND(E21*F21,2)</f>
        <v>0</v>
      </c>
      <c r="H21" s="239"/>
      <c r="I21" s="238">
        <f>ROUND(E21*H21,2)</f>
        <v>0</v>
      </c>
      <c r="J21" s="239"/>
      <c r="K21" s="238">
        <f>ROUND(E21*J21,2)</f>
        <v>0</v>
      </c>
      <c r="L21" s="238">
        <v>21</v>
      </c>
      <c r="M21" s="238">
        <f>G21*(1+L21/100)</f>
        <v>0</v>
      </c>
      <c r="N21" s="237">
        <v>0</v>
      </c>
      <c r="O21" s="237">
        <f>ROUND(E21*N21,2)</f>
        <v>0</v>
      </c>
      <c r="P21" s="237">
        <v>0</v>
      </c>
      <c r="Q21" s="237">
        <f>ROUND(E21*P21,2)</f>
        <v>0</v>
      </c>
      <c r="R21" s="238" t="s">
        <v>217</v>
      </c>
      <c r="S21" s="238" t="s">
        <v>144</v>
      </c>
      <c r="T21" s="240" t="s">
        <v>206</v>
      </c>
      <c r="U21" s="223">
        <v>0.01</v>
      </c>
      <c r="V21" s="223">
        <f>ROUND(E21*U21,2)</f>
        <v>0.01</v>
      </c>
      <c r="W21" s="223"/>
      <c r="X21" s="223" t="s">
        <v>207</v>
      </c>
      <c r="Y21" s="223" t="s">
        <v>147</v>
      </c>
      <c r="Z21" s="213"/>
      <c r="AA21" s="213"/>
      <c r="AB21" s="213"/>
      <c r="AC21" s="213"/>
      <c r="AD21" s="213"/>
      <c r="AE21" s="213"/>
      <c r="AF21" s="213"/>
      <c r="AG21" s="213" t="s">
        <v>208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2" x14ac:dyDescent="0.2">
      <c r="A22" s="220"/>
      <c r="B22" s="221"/>
      <c r="C22" s="254" t="s">
        <v>224</v>
      </c>
      <c r="D22" s="252"/>
      <c r="E22" s="252"/>
      <c r="F22" s="252"/>
      <c r="G22" s="252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219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1.75" outlineLevel="2" x14ac:dyDescent="0.2">
      <c r="A23" s="220"/>
      <c r="B23" s="221"/>
      <c r="C23" s="247" t="s">
        <v>220</v>
      </c>
      <c r="D23" s="224"/>
      <c r="E23" s="225">
        <v>3.15</v>
      </c>
      <c r="F23" s="223"/>
      <c r="G23" s="22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152</v>
      </c>
      <c r="AH23" s="213">
        <v>0</v>
      </c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3" x14ac:dyDescent="0.2">
      <c r="A24" s="220"/>
      <c r="B24" s="221"/>
      <c r="C24" s="247" t="s">
        <v>225</v>
      </c>
      <c r="D24" s="224"/>
      <c r="E24" s="225">
        <v>-1.68</v>
      </c>
      <c r="F24" s="223"/>
      <c r="G24" s="22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152</v>
      </c>
      <c r="AH24" s="213">
        <v>0</v>
      </c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2" x14ac:dyDescent="0.2">
      <c r="A25" s="220"/>
      <c r="B25" s="221"/>
      <c r="C25" s="248"/>
      <c r="D25" s="243"/>
      <c r="E25" s="243"/>
      <c r="F25" s="243"/>
      <c r="G25" s="243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158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1.75" outlineLevel="1" x14ac:dyDescent="0.2">
      <c r="A26" s="234">
        <v>5</v>
      </c>
      <c r="B26" s="235" t="s">
        <v>226</v>
      </c>
      <c r="C26" s="245" t="s">
        <v>227</v>
      </c>
      <c r="D26" s="236" t="s">
        <v>216</v>
      </c>
      <c r="E26" s="237">
        <v>17.64</v>
      </c>
      <c r="F26" s="238">
        <f>H26+J26</f>
        <v>0</v>
      </c>
      <c r="G26" s="238">
        <f>ROUND(E26*F26,2)</f>
        <v>0</v>
      </c>
      <c r="H26" s="239"/>
      <c r="I26" s="238">
        <f>ROUND(E26*H26,2)</f>
        <v>0</v>
      </c>
      <c r="J26" s="239"/>
      <c r="K26" s="238">
        <f>ROUND(E26*J26,2)</f>
        <v>0</v>
      </c>
      <c r="L26" s="238">
        <v>21</v>
      </c>
      <c r="M26" s="238">
        <f>G26*(1+L26/100)</f>
        <v>0</v>
      </c>
      <c r="N26" s="237">
        <v>0</v>
      </c>
      <c r="O26" s="237">
        <f>ROUND(E26*N26,2)</f>
        <v>0</v>
      </c>
      <c r="P26" s="237">
        <v>0</v>
      </c>
      <c r="Q26" s="237">
        <f>ROUND(E26*P26,2)</f>
        <v>0</v>
      </c>
      <c r="R26" s="238" t="s">
        <v>217</v>
      </c>
      <c r="S26" s="238" t="s">
        <v>144</v>
      </c>
      <c r="T26" s="240" t="s">
        <v>206</v>
      </c>
      <c r="U26" s="223">
        <v>0</v>
      </c>
      <c r="V26" s="223">
        <f>ROUND(E26*U26,2)</f>
        <v>0</v>
      </c>
      <c r="W26" s="223"/>
      <c r="X26" s="223" t="s">
        <v>207</v>
      </c>
      <c r="Y26" s="223" t="s">
        <v>147</v>
      </c>
      <c r="Z26" s="213"/>
      <c r="AA26" s="213"/>
      <c r="AB26" s="213"/>
      <c r="AC26" s="213"/>
      <c r="AD26" s="213"/>
      <c r="AE26" s="213"/>
      <c r="AF26" s="213"/>
      <c r="AG26" s="213" t="s">
        <v>208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">
      <c r="A27" s="220"/>
      <c r="B27" s="221"/>
      <c r="C27" s="254" t="s">
        <v>224</v>
      </c>
      <c r="D27" s="252"/>
      <c r="E27" s="252"/>
      <c r="F27" s="252"/>
      <c r="G27" s="252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219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2" x14ac:dyDescent="0.2">
      <c r="A28" s="220"/>
      <c r="B28" s="221"/>
      <c r="C28" s="247" t="s">
        <v>228</v>
      </c>
      <c r="D28" s="224"/>
      <c r="E28" s="225">
        <v>17.64</v>
      </c>
      <c r="F28" s="223"/>
      <c r="G28" s="22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152</v>
      </c>
      <c r="AH28" s="213">
        <v>0</v>
      </c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2" x14ac:dyDescent="0.2">
      <c r="A29" s="220"/>
      <c r="B29" s="221"/>
      <c r="C29" s="248"/>
      <c r="D29" s="243"/>
      <c r="E29" s="243"/>
      <c r="F29" s="243"/>
      <c r="G29" s="243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3"/>
      <c r="AA29" s="213"/>
      <c r="AB29" s="213"/>
      <c r="AC29" s="213"/>
      <c r="AD29" s="213"/>
      <c r="AE29" s="213"/>
      <c r="AF29" s="213"/>
      <c r="AG29" s="213" t="s">
        <v>158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21.75" outlineLevel="1" x14ac:dyDescent="0.2">
      <c r="A30" s="234">
        <v>6</v>
      </c>
      <c r="B30" s="235" t="s">
        <v>229</v>
      </c>
      <c r="C30" s="245" t="s">
        <v>230</v>
      </c>
      <c r="D30" s="236" t="s">
        <v>216</v>
      </c>
      <c r="E30" s="237">
        <v>1.47</v>
      </c>
      <c r="F30" s="238">
        <f>H30+J30</f>
        <v>0</v>
      </c>
      <c r="G30" s="238">
        <f>ROUND(E30*F30,2)</f>
        <v>0</v>
      </c>
      <c r="H30" s="239"/>
      <c r="I30" s="238">
        <f>ROUND(E30*H30,2)</f>
        <v>0</v>
      </c>
      <c r="J30" s="239"/>
      <c r="K30" s="238">
        <f>ROUND(E30*J30,2)</f>
        <v>0</v>
      </c>
      <c r="L30" s="238">
        <v>21</v>
      </c>
      <c r="M30" s="238">
        <f>G30*(1+L30/100)</f>
        <v>0</v>
      </c>
      <c r="N30" s="237">
        <v>0</v>
      </c>
      <c r="O30" s="237">
        <f>ROUND(E30*N30,2)</f>
        <v>0</v>
      </c>
      <c r="P30" s="237">
        <v>0</v>
      </c>
      <c r="Q30" s="237">
        <f>ROUND(E30*P30,2)</f>
        <v>0</v>
      </c>
      <c r="R30" s="238" t="s">
        <v>217</v>
      </c>
      <c r="S30" s="238" t="s">
        <v>144</v>
      </c>
      <c r="T30" s="240" t="s">
        <v>206</v>
      </c>
      <c r="U30" s="223">
        <v>1.9379999999999999</v>
      </c>
      <c r="V30" s="223">
        <f>ROUND(E30*U30,2)</f>
        <v>2.85</v>
      </c>
      <c r="W30" s="223"/>
      <c r="X30" s="223" t="s">
        <v>207</v>
      </c>
      <c r="Y30" s="223" t="s">
        <v>147</v>
      </c>
      <c r="Z30" s="213"/>
      <c r="AA30" s="213"/>
      <c r="AB30" s="213"/>
      <c r="AC30" s="213"/>
      <c r="AD30" s="213"/>
      <c r="AE30" s="213"/>
      <c r="AF30" s="213"/>
      <c r="AG30" s="213" t="s">
        <v>208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2" x14ac:dyDescent="0.2">
      <c r="A31" s="220"/>
      <c r="B31" s="221"/>
      <c r="C31" s="247" t="s">
        <v>231</v>
      </c>
      <c r="D31" s="224"/>
      <c r="E31" s="225">
        <v>1.47</v>
      </c>
      <c r="F31" s="223"/>
      <c r="G31" s="223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152</v>
      </c>
      <c r="AH31" s="213">
        <v>5</v>
      </c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2" x14ac:dyDescent="0.2">
      <c r="A32" s="220"/>
      <c r="B32" s="221"/>
      <c r="C32" s="248"/>
      <c r="D32" s="243"/>
      <c r="E32" s="243"/>
      <c r="F32" s="243"/>
      <c r="G32" s="243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158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">
      <c r="A33" s="234">
        <v>7</v>
      </c>
      <c r="B33" s="235" t="s">
        <v>232</v>
      </c>
      <c r="C33" s="245" t="s">
        <v>233</v>
      </c>
      <c r="D33" s="236" t="s">
        <v>216</v>
      </c>
      <c r="E33" s="237">
        <v>3.15</v>
      </c>
      <c r="F33" s="238">
        <f>H33+J33</f>
        <v>0</v>
      </c>
      <c r="G33" s="238">
        <f>ROUND(E33*F33,2)</f>
        <v>0</v>
      </c>
      <c r="H33" s="239"/>
      <c r="I33" s="238">
        <f>ROUND(E33*H33,2)</f>
        <v>0</v>
      </c>
      <c r="J33" s="239"/>
      <c r="K33" s="238">
        <f>ROUND(E33*J33,2)</f>
        <v>0</v>
      </c>
      <c r="L33" s="238">
        <v>21</v>
      </c>
      <c r="M33" s="238">
        <f>G33*(1+L33/100)</f>
        <v>0</v>
      </c>
      <c r="N33" s="237">
        <v>0</v>
      </c>
      <c r="O33" s="237">
        <f>ROUND(E33*N33,2)</f>
        <v>0</v>
      </c>
      <c r="P33" s="237">
        <v>0</v>
      </c>
      <c r="Q33" s="237">
        <f>ROUND(E33*P33,2)</f>
        <v>0</v>
      </c>
      <c r="R33" s="238" t="s">
        <v>217</v>
      </c>
      <c r="S33" s="238" t="s">
        <v>144</v>
      </c>
      <c r="T33" s="240" t="s">
        <v>206</v>
      </c>
      <c r="U33" s="223">
        <v>0.03</v>
      </c>
      <c r="V33" s="223">
        <f>ROUND(E33*U33,2)</f>
        <v>0.09</v>
      </c>
      <c r="W33" s="223"/>
      <c r="X33" s="223" t="s">
        <v>207</v>
      </c>
      <c r="Y33" s="223" t="s">
        <v>147</v>
      </c>
      <c r="Z33" s="213"/>
      <c r="AA33" s="213"/>
      <c r="AB33" s="213"/>
      <c r="AC33" s="213"/>
      <c r="AD33" s="213"/>
      <c r="AE33" s="213"/>
      <c r="AF33" s="213"/>
      <c r="AG33" s="213" t="s">
        <v>208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2" x14ac:dyDescent="0.2">
      <c r="A34" s="220"/>
      <c r="B34" s="221"/>
      <c r="C34" s="246" t="s">
        <v>234</v>
      </c>
      <c r="D34" s="242"/>
      <c r="E34" s="242"/>
      <c r="F34" s="242"/>
      <c r="G34" s="242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3"/>
      <c r="AA34" s="213"/>
      <c r="AB34" s="213"/>
      <c r="AC34" s="213"/>
      <c r="AD34" s="213"/>
      <c r="AE34" s="213"/>
      <c r="AF34" s="213"/>
      <c r="AG34" s="213" t="s">
        <v>150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41" t="str">
        <f>C34</f>
        <v>Uložení sypaniny do násypů nebo na skládku s rozprostřením sypaniny ve vrstvách a s hrubým urovnáním.</v>
      </c>
      <c r="BB34" s="213"/>
      <c r="BC34" s="213"/>
      <c r="BD34" s="213"/>
      <c r="BE34" s="213"/>
      <c r="BF34" s="213"/>
      <c r="BG34" s="213"/>
      <c r="BH34" s="213"/>
    </row>
    <row r="35" spans="1:60" outlineLevel="2" x14ac:dyDescent="0.2">
      <c r="A35" s="220"/>
      <c r="B35" s="221"/>
      <c r="C35" s="247" t="s">
        <v>235</v>
      </c>
      <c r="D35" s="224"/>
      <c r="E35" s="225">
        <v>3.15</v>
      </c>
      <c r="F35" s="223"/>
      <c r="G35" s="223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3"/>
      <c r="AA35" s="213"/>
      <c r="AB35" s="213"/>
      <c r="AC35" s="213"/>
      <c r="AD35" s="213"/>
      <c r="AE35" s="213"/>
      <c r="AF35" s="213"/>
      <c r="AG35" s="213" t="s">
        <v>152</v>
      </c>
      <c r="AH35" s="213">
        <v>5</v>
      </c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2" x14ac:dyDescent="0.2">
      <c r="A36" s="220"/>
      <c r="B36" s="221"/>
      <c r="C36" s="248"/>
      <c r="D36" s="243"/>
      <c r="E36" s="243"/>
      <c r="F36" s="243"/>
      <c r="G36" s="243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158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34">
        <v>8</v>
      </c>
      <c r="B37" s="235" t="s">
        <v>236</v>
      </c>
      <c r="C37" s="245" t="s">
        <v>237</v>
      </c>
      <c r="D37" s="236" t="s">
        <v>216</v>
      </c>
      <c r="E37" s="237">
        <v>1.47</v>
      </c>
      <c r="F37" s="238">
        <f>H37+J37</f>
        <v>0</v>
      </c>
      <c r="G37" s="238">
        <f>ROUND(E37*F37,2)</f>
        <v>0</v>
      </c>
      <c r="H37" s="239"/>
      <c r="I37" s="238">
        <f>ROUND(E37*H37,2)</f>
        <v>0</v>
      </c>
      <c r="J37" s="239"/>
      <c r="K37" s="238">
        <f>ROUND(E37*J37,2)</f>
        <v>0</v>
      </c>
      <c r="L37" s="238">
        <v>21</v>
      </c>
      <c r="M37" s="238">
        <f>G37*(1+L37/100)</f>
        <v>0</v>
      </c>
      <c r="N37" s="237">
        <v>0</v>
      </c>
      <c r="O37" s="237">
        <f>ROUND(E37*N37,2)</f>
        <v>0</v>
      </c>
      <c r="P37" s="237">
        <v>0</v>
      </c>
      <c r="Q37" s="237">
        <f>ROUND(E37*P37,2)</f>
        <v>0</v>
      </c>
      <c r="R37" s="238" t="s">
        <v>217</v>
      </c>
      <c r="S37" s="238" t="s">
        <v>144</v>
      </c>
      <c r="T37" s="240" t="s">
        <v>206</v>
      </c>
      <c r="U37" s="223">
        <v>0</v>
      </c>
      <c r="V37" s="223">
        <f>ROUND(E37*U37,2)</f>
        <v>0</v>
      </c>
      <c r="W37" s="223"/>
      <c r="X37" s="223" t="s">
        <v>207</v>
      </c>
      <c r="Y37" s="223" t="s">
        <v>147</v>
      </c>
      <c r="Z37" s="213"/>
      <c r="AA37" s="213"/>
      <c r="AB37" s="213"/>
      <c r="AC37" s="213"/>
      <c r="AD37" s="213"/>
      <c r="AE37" s="213"/>
      <c r="AF37" s="213"/>
      <c r="AG37" s="213" t="s">
        <v>208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2" x14ac:dyDescent="0.2">
      <c r="A38" s="220"/>
      <c r="B38" s="221"/>
      <c r="C38" s="246" t="s">
        <v>238</v>
      </c>
      <c r="D38" s="242"/>
      <c r="E38" s="242"/>
      <c r="F38" s="242"/>
      <c r="G38" s="242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3"/>
      <c r="AA38" s="213"/>
      <c r="AB38" s="213"/>
      <c r="AC38" s="213"/>
      <c r="AD38" s="213"/>
      <c r="AE38" s="213"/>
      <c r="AF38" s="213"/>
      <c r="AG38" s="213" t="s">
        <v>150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2" x14ac:dyDescent="0.2">
      <c r="A39" s="220"/>
      <c r="B39" s="221"/>
      <c r="C39" s="247" t="s">
        <v>231</v>
      </c>
      <c r="D39" s="224"/>
      <c r="E39" s="225">
        <v>1.47</v>
      </c>
      <c r="F39" s="223"/>
      <c r="G39" s="223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152</v>
      </c>
      <c r="AH39" s="213">
        <v>5</v>
      </c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2" x14ac:dyDescent="0.2">
      <c r="A40" s="220"/>
      <c r="B40" s="221"/>
      <c r="C40" s="248"/>
      <c r="D40" s="243"/>
      <c r="E40" s="243"/>
      <c r="F40" s="243"/>
      <c r="G40" s="243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3"/>
      <c r="AA40" s="213"/>
      <c r="AB40" s="213"/>
      <c r="AC40" s="213"/>
      <c r="AD40" s="213"/>
      <c r="AE40" s="213"/>
      <c r="AF40" s="213"/>
      <c r="AG40" s="213" t="s">
        <v>158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13.6" x14ac:dyDescent="0.2">
      <c r="A41" s="227" t="s">
        <v>139</v>
      </c>
      <c r="B41" s="228" t="s">
        <v>97</v>
      </c>
      <c r="C41" s="244" t="s">
        <v>98</v>
      </c>
      <c r="D41" s="229"/>
      <c r="E41" s="230"/>
      <c r="F41" s="231"/>
      <c r="G41" s="231">
        <f>SUMIF(AG42:AG46,"&lt;&gt;NOR",G42:G46)</f>
        <v>0</v>
      </c>
      <c r="H41" s="231"/>
      <c r="I41" s="231">
        <f>SUM(I42:I46)</f>
        <v>0</v>
      </c>
      <c r="J41" s="231"/>
      <c r="K41" s="231">
        <f>SUM(K42:K46)</f>
        <v>0</v>
      </c>
      <c r="L41" s="231"/>
      <c r="M41" s="231">
        <f>SUM(M42:M46)</f>
        <v>0</v>
      </c>
      <c r="N41" s="230"/>
      <c r="O41" s="230">
        <f>SUM(O42:O46)</f>
        <v>0</v>
      </c>
      <c r="P41" s="230"/>
      <c r="Q41" s="230">
        <f>SUM(Q42:Q46)</f>
        <v>0</v>
      </c>
      <c r="R41" s="231"/>
      <c r="S41" s="231"/>
      <c r="T41" s="232"/>
      <c r="U41" s="226"/>
      <c r="V41" s="226">
        <f>SUM(V42:V46)</f>
        <v>1.98</v>
      </c>
      <c r="W41" s="226"/>
      <c r="X41" s="226"/>
      <c r="Y41" s="226"/>
      <c r="AG41" t="s">
        <v>140</v>
      </c>
    </row>
    <row r="42" spans="1:60" outlineLevel="1" x14ac:dyDescent="0.2">
      <c r="A42" s="234">
        <v>9</v>
      </c>
      <c r="B42" s="235" t="s">
        <v>239</v>
      </c>
      <c r="C42" s="245" t="s">
        <v>240</v>
      </c>
      <c r="D42" s="236" t="s">
        <v>241</v>
      </c>
      <c r="E42" s="237">
        <v>33</v>
      </c>
      <c r="F42" s="238">
        <f>H42+J42</f>
        <v>0</v>
      </c>
      <c r="G42" s="238">
        <f>ROUND(E42*F42,2)</f>
        <v>0</v>
      </c>
      <c r="H42" s="239"/>
      <c r="I42" s="238">
        <f>ROUND(E42*H42,2)</f>
        <v>0</v>
      </c>
      <c r="J42" s="239"/>
      <c r="K42" s="238">
        <f>ROUND(E42*J42,2)</f>
        <v>0</v>
      </c>
      <c r="L42" s="238">
        <v>21</v>
      </c>
      <c r="M42" s="238">
        <f>G42*(1+L42/100)</f>
        <v>0</v>
      </c>
      <c r="N42" s="237">
        <v>0</v>
      </c>
      <c r="O42" s="237">
        <f>ROUND(E42*N42,2)</f>
        <v>0</v>
      </c>
      <c r="P42" s="237">
        <v>0</v>
      </c>
      <c r="Q42" s="237">
        <f>ROUND(E42*P42,2)</f>
        <v>0</v>
      </c>
      <c r="R42" s="238" t="s">
        <v>205</v>
      </c>
      <c r="S42" s="238" t="s">
        <v>144</v>
      </c>
      <c r="T42" s="240" t="s">
        <v>206</v>
      </c>
      <c r="U42" s="223">
        <v>0.06</v>
      </c>
      <c r="V42" s="223">
        <f>ROUND(E42*U42,2)</f>
        <v>1.98</v>
      </c>
      <c r="W42" s="223"/>
      <c r="X42" s="223" t="s">
        <v>207</v>
      </c>
      <c r="Y42" s="223" t="s">
        <v>147</v>
      </c>
      <c r="Z42" s="213"/>
      <c r="AA42" s="213"/>
      <c r="AB42" s="213"/>
      <c r="AC42" s="213"/>
      <c r="AD42" s="213"/>
      <c r="AE42" s="213"/>
      <c r="AF42" s="213"/>
      <c r="AG42" s="213" t="s">
        <v>208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2" x14ac:dyDescent="0.2">
      <c r="A43" s="220"/>
      <c r="B43" s="221"/>
      <c r="C43" s="254" t="s">
        <v>242</v>
      </c>
      <c r="D43" s="252"/>
      <c r="E43" s="252"/>
      <c r="F43" s="252"/>
      <c r="G43" s="252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219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2" x14ac:dyDescent="0.2">
      <c r="A44" s="220"/>
      <c r="B44" s="221"/>
      <c r="C44" s="247" t="s">
        <v>243</v>
      </c>
      <c r="D44" s="224"/>
      <c r="E44" s="225">
        <v>21</v>
      </c>
      <c r="F44" s="223"/>
      <c r="G44" s="223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3"/>
      <c r="AA44" s="213"/>
      <c r="AB44" s="213"/>
      <c r="AC44" s="213"/>
      <c r="AD44" s="213"/>
      <c r="AE44" s="213"/>
      <c r="AF44" s="213"/>
      <c r="AG44" s="213" t="s">
        <v>152</v>
      </c>
      <c r="AH44" s="213">
        <v>0</v>
      </c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3" x14ac:dyDescent="0.2">
      <c r="A45" s="220"/>
      <c r="B45" s="221"/>
      <c r="C45" s="247" t="s">
        <v>244</v>
      </c>
      <c r="D45" s="224"/>
      <c r="E45" s="225">
        <v>12</v>
      </c>
      <c r="F45" s="223"/>
      <c r="G45" s="223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152</v>
      </c>
      <c r="AH45" s="213">
        <v>0</v>
      </c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">
      <c r="A46" s="220"/>
      <c r="B46" s="221"/>
      <c r="C46" s="248"/>
      <c r="D46" s="243"/>
      <c r="E46" s="243"/>
      <c r="F46" s="243"/>
      <c r="G46" s="243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158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13.6" x14ac:dyDescent="0.2">
      <c r="A47" s="227" t="s">
        <v>139</v>
      </c>
      <c r="B47" s="228" t="s">
        <v>105</v>
      </c>
      <c r="C47" s="244" t="s">
        <v>106</v>
      </c>
      <c r="D47" s="229"/>
      <c r="E47" s="230"/>
      <c r="F47" s="231"/>
      <c r="G47" s="231">
        <f>SUMIF(AG48:AG66,"&lt;&gt;NOR",G48:G66)</f>
        <v>0</v>
      </c>
      <c r="H47" s="231"/>
      <c r="I47" s="231">
        <f>SUM(I48:I66)</f>
        <v>0</v>
      </c>
      <c r="J47" s="231"/>
      <c r="K47" s="231">
        <f>SUM(K48:K66)</f>
        <v>0</v>
      </c>
      <c r="L47" s="231"/>
      <c r="M47" s="231">
        <f>SUM(M48:M66)</f>
        <v>0</v>
      </c>
      <c r="N47" s="230"/>
      <c r="O47" s="230">
        <f>SUM(O48:O66)</f>
        <v>0</v>
      </c>
      <c r="P47" s="230"/>
      <c r="Q47" s="230">
        <f>SUM(Q48:Q66)</f>
        <v>0</v>
      </c>
      <c r="R47" s="231"/>
      <c r="S47" s="231"/>
      <c r="T47" s="232"/>
      <c r="U47" s="226"/>
      <c r="V47" s="226">
        <f>SUM(V48:V66)</f>
        <v>2.25</v>
      </c>
      <c r="W47" s="226"/>
      <c r="X47" s="226"/>
      <c r="Y47" s="226"/>
      <c r="AG47" t="s">
        <v>140</v>
      </c>
    </row>
    <row r="48" spans="1:60" ht="21.75" outlineLevel="1" x14ac:dyDescent="0.2">
      <c r="A48" s="234">
        <v>10</v>
      </c>
      <c r="B48" s="235" t="s">
        <v>245</v>
      </c>
      <c r="C48" s="245" t="s">
        <v>246</v>
      </c>
      <c r="D48" s="236" t="s">
        <v>247</v>
      </c>
      <c r="E48" s="237">
        <v>247.32</v>
      </c>
      <c r="F48" s="238">
        <f>H48+J48</f>
        <v>0</v>
      </c>
      <c r="G48" s="238">
        <f>ROUND(E48*F48,2)</f>
        <v>0</v>
      </c>
      <c r="H48" s="239"/>
      <c r="I48" s="238">
        <f>ROUND(E48*H48,2)</f>
        <v>0</v>
      </c>
      <c r="J48" s="239"/>
      <c r="K48" s="238">
        <f>ROUND(E48*J48,2)</f>
        <v>0</v>
      </c>
      <c r="L48" s="238">
        <v>21</v>
      </c>
      <c r="M48" s="238">
        <f>G48*(1+L48/100)</f>
        <v>0</v>
      </c>
      <c r="N48" s="237">
        <v>0</v>
      </c>
      <c r="O48" s="237">
        <f>ROUND(E48*N48,2)</f>
        <v>0</v>
      </c>
      <c r="P48" s="237">
        <v>0</v>
      </c>
      <c r="Q48" s="237">
        <f>ROUND(E48*P48,2)</f>
        <v>0</v>
      </c>
      <c r="R48" s="238" t="s">
        <v>205</v>
      </c>
      <c r="S48" s="238" t="s">
        <v>144</v>
      </c>
      <c r="T48" s="240" t="s">
        <v>206</v>
      </c>
      <c r="U48" s="223">
        <v>0</v>
      </c>
      <c r="V48" s="223">
        <f>ROUND(E48*U48,2)</f>
        <v>0</v>
      </c>
      <c r="W48" s="223"/>
      <c r="X48" s="223" t="s">
        <v>207</v>
      </c>
      <c r="Y48" s="223" t="s">
        <v>147</v>
      </c>
      <c r="Z48" s="213"/>
      <c r="AA48" s="213"/>
      <c r="AB48" s="213"/>
      <c r="AC48" s="213"/>
      <c r="AD48" s="213"/>
      <c r="AE48" s="213"/>
      <c r="AF48" s="213"/>
      <c r="AG48" s="213" t="s">
        <v>208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2" x14ac:dyDescent="0.2">
      <c r="A49" s="220"/>
      <c r="B49" s="221"/>
      <c r="C49" s="247" t="s">
        <v>248</v>
      </c>
      <c r="D49" s="224"/>
      <c r="E49" s="225">
        <v>247.32</v>
      </c>
      <c r="F49" s="223"/>
      <c r="G49" s="223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3"/>
      <c r="AA49" s="213"/>
      <c r="AB49" s="213"/>
      <c r="AC49" s="213"/>
      <c r="AD49" s="213"/>
      <c r="AE49" s="213"/>
      <c r="AF49" s="213"/>
      <c r="AG49" s="213" t="s">
        <v>152</v>
      </c>
      <c r="AH49" s="213">
        <v>0</v>
      </c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2" x14ac:dyDescent="0.2">
      <c r="A50" s="220"/>
      <c r="B50" s="221"/>
      <c r="C50" s="248"/>
      <c r="D50" s="243"/>
      <c r="E50" s="243"/>
      <c r="F50" s="243"/>
      <c r="G50" s="243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158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34">
        <v>11</v>
      </c>
      <c r="B51" s="235" t="s">
        <v>249</v>
      </c>
      <c r="C51" s="245" t="s">
        <v>250</v>
      </c>
      <c r="D51" s="236" t="s">
        <v>251</v>
      </c>
      <c r="E51" s="237">
        <v>5</v>
      </c>
      <c r="F51" s="238">
        <f>H51+J51</f>
        <v>0</v>
      </c>
      <c r="G51" s="238">
        <f>ROUND(E51*F51,2)</f>
        <v>0</v>
      </c>
      <c r="H51" s="239"/>
      <c r="I51" s="238">
        <f>ROUND(E51*H51,2)</f>
        <v>0</v>
      </c>
      <c r="J51" s="239"/>
      <c r="K51" s="238">
        <f>ROUND(E51*J51,2)</f>
        <v>0</v>
      </c>
      <c r="L51" s="238">
        <v>21</v>
      </c>
      <c r="M51" s="238">
        <f>G51*(1+L51/100)</f>
        <v>0</v>
      </c>
      <c r="N51" s="237">
        <v>0</v>
      </c>
      <c r="O51" s="237">
        <f>ROUND(E51*N51,2)</f>
        <v>0</v>
      </c>
      <c r="P51" s="237">
        <v>0</v>
      </c>
      <c r="Q51" s="237">
        <f>ROUND(E51*P51,2)</f>
        <v>0</v>
      </c>
      <c r="R51" s="238" t="s">
        <v>252</v>
      </c>
      <c r="S51" s="238" t="s">
        <v>144</v>
      </c>
      <c r="T51" s="240" t="s">
        <v>206</v>
      </c>
      <c r="U51" s="223">
        <v>0</v>
      </c>
      <c r="V51" s="223">
        <f>ROUND(E51*U51,2)</f>
        <v>0</v>
      </c>
      <c r="W51" s="223"/>
      <c r="X51" s="223" t="s">
        <v>207</v>
      </c>
      <c r="Y51" s="223" t="s">
        <v>147</v>
      </c>
      <c r="Z51" s="213"/>
      <c r="AA51" s="213"/>
      <c r="AB51" s="213"/>
      <c r="AC51" s="213"/>
      <c r="AD51" s="213"/>
      <c r="AE51" s="213"/>
      <c r="AF51" s="213"/>
      <c r="AG51" s="213" t="s">
        <v>208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47" t="s">
        <v>95</v>
      </c>
      <c r="D52" s="224"/>
      <c r="E52" s="225">
        <v>5</v>
      </c>
      <c r="F52" s="223"/>
      <c r="G52" s="22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152</v>
      </c>
      <c r="AH52" s="213">
        <v>0</v>
      </c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2" x14ac:dyDescent="0.2">
      <c r="A53" s="220"/>
      <c r="B53" s="221"/>
      <c r="C53" s="248"/>
      <c r="D53" s="243"/>
      <c r="E53" s="243"/>
      <c r="F53" s="243"/>
      <c r="G53" s="243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3"/>
      <c r="AA53" s="213"/>
      <c r="AB53" s="213"/>
      <c r="AC53" s="213"/>
      <c r="AD53" s="213"/>
      <c r="AE53" s="213"/>
      <c r="AF53" s="213"/>
      <c r="AG53" s="213" t="s">
        <v>158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1.75" outlineLevel="1" x14ac:dyDescent="0.2">
      <c r="A54" s="234">
        <v>12</v>
      </c>
      <c r="B54" s="235" t="s">
        <v>253</v>
      </c>
      <c r="C54" s="245" t="s">
        <v>254</v>
      </c>
      <c r="D54" s="236" t="s">
        <v>247</v>
      </c>
      <c r="E54" s="237">
        <v>14.40625</v>
      </c>
      <c r="F54" s="238">
        <f>H54+J54</f>
        <v>0</v>
      </c>
      <c r="G54" s="238">
        <f>ROUND(E54*F54,2)</f>
        <v>0</v>
      </c>
      <c r="H54" s="239"/>
      <c r="I54" s="238">
        <f>ROUND(E54*H54,2)</f>
        <v>0</v>
      </c>
      <c r="J54" s="239"/>
      <c r="K54" s="238">
        <f>ROUND(E54*J54,2)</f>
        <v>0</v>
      </c>
      <c r="L54" s="238">
        <v>21</v>
      </c>
      <c r="M54" s="238">
        <f>G54*(1+L54/100)</f>
        <v>0</v>
      </c>
      <c r="N54" s="237">
        <v>0</v>
      </c>
      <c r="O54" s="237">
        <f>ROUND(E54*N54,2)</f>
        <v>0</v>
      </c>
      <c r="P54" s="237">
        <v>0</v>
      </c>
      <c r="Q54" s="237">
        <f>ROUND(E54*P54,2)</f>
        <v>0</v>
      </c>
      <c r="R54" s="238" t="s">
        <v>252</v>
      </c>
      <c r="S54" s="238" t="s">
        <v>144</v>
      </c>
      <c r="T54" s="240" t="s">
        <v>206</v>
      </c>
      <c r="U54" s="223">
        <v>0</v>
      </c>
      <c r="V54" s="223">
        <f>ROUND(E54*U54,2)</f>
        <v>0</v>
      </c>
      <c r="W54" s="223"/>
      <c r="X54" s="223" t="s">
        <v>207</v>
      </c>
      <c r="Y54" s="223" t="s">
        <v>147</v>
      </c>
      <c r="Z54" s="213"/>
      <c r="AA54" s="213"/>
      <c r="AB54" s="213"/>
      <c r="AC54" s="213"/>
      <c r="AD54" s="213"/>
      <c r="AE54" s="213"/>
      <c r="AF54" s="213"/>
      <c r="AG54" s="213" t="s">
        <v>208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2" x14ac:dyDescent="0.2">
      <c r="A55" s="220"/>
      <c r="B55" s="221"/>
      <c r="C55" s="247" t="s">
        <v>255</v>
      </c>
      <c r="D55" s="224"/>
      <c r="E55" s="225">
        <v>14.40625</v>
      </c>
      <c r="F55" s="223"/>
      <c r="G55" s="223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3"/>
      <c r="AA55" s="213"/>
      <c r="AB55" s="213"/>
      <c r="AC55" s="213"/>
      <c r="AD55" s="213"/>
      <c r="AE55" s="213"/>
      <c r="AF55" s="213"/>
      <c r="AG55" s="213" t="s">
        <v>152</v>
      </c>
      <c r="AH55" s="213">
        <v>7</v>
      </c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48"/>
      <c r="D56" s="243"/>
      <c r="E56" s="243"/>
      <c r="F56" s="243"/>
      <c r="G56" s="24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158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34">
        <v>13</v>
      </c>
      <c r="B57" s="235" t="s">
        <v>256</v>
      </c>
      <c r="C57" s="245" t="s">
        <v>257</v>
      </c>
      <c r="D57" s="236" t="s">
        <v>247</v>
      </c>
      <c r="E57" s="237">
        <v>6.2039999999999997</v>
      </c>
      <c r="F57" s="238">
        <f>H57+J57</f>
        <v>0</v>
      </c>
      <c r="G57" s="238">
        <f>ROUND(E57*F57,2)</f>
        <v>0</v>
      </c>
      <c r="H57" s="239"/>
      <c r="I57" s="238">
        <f>ROUND(E57*H57,2)</f>
        <v>0</v>
      </c>
      <c r="J57" s="239"/>
      <c r="K57" s="238">
        <f>ROUND(E57*J57,2)</f>
        <v>0</v>
      </c>
      <c r="L57" s="238">
        <v>21</v>
      </c>
      <c r="M57" s="238">
        <f>G57*(1+L57/100)</f>
        <v>0</v>
      </c>
      <c r="N57" s="237">
        <v>0</v>
      </c>
      <c r="O57" s="237">
        <f>ROUND(E57*N57,2)</f>
        <v>0</v>
      </c>
      <c r="P57" s="237">
        <v>0</v>
      </c>
      <c r="Q57" s="237">
        <f>ROUND(E57*P57,2)</f>
        <v>0</v>
      </c>
      <c r="R57" s="238" t="s">
        <v>252</v>
      </c>
      <c r="S57" s="238" t="s">
        <v>144</v>
      </c>
      <c r="T57" s="240" t="s">
        <v>206</v>
      </c>
      <c r="U57" s="223">
        <v>0</v>
      </c>
      <c r="V57" s="223">
        <f>ROUND(E57*U57,2)</f>
        <v>0</v>
      </c>
      <c r="W57" s="223"/>
      <c r="X57" s="223" t="s">
        <v>207</v>
      </c>
      <c r="Y57" s="223" t="s">
        <v>147</v>
      </c>
      <c r="Z57" s="213"/>
      <c r="AA57" s="213"/>
      <c r="AB57" s="213"/>
      <c r="AC57" s="213"/>
      <c r="AD57" s="213"/>
      <c r="AE57" s="213"/>
      <c r="AF57" s="213"/>
      <c r="AG57" s="213" t="s">
        <v>208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2" x14ac:dyDescent="0.2">
      <c r="A58" s="220"/>
      <c r="B58" s="221"/>
      <c r="C58" s="246" t="s">
        <v>258</v>
      </c>
      <c r="D58" s="242"/>
      <c r="E58" s="242"/>
      <c r="F58" s="242"/>
      <c r="G58" s="242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150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2" x14ac:dyDescent="0.2">
      <c r="A59" s="220"/>
      <c r="B59" s="221"/>
      <c r="C59" s="247" t="s">
        <v>259</v>
      </c>
      <c r="D59" s="224"/>
      <c r="E59" s="225">
        <v>6.2039999999999997</v>
      </c>
      <c r="F59" s="223"/>
      <c r="G59" s="223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3"/>
      <c r="AA59" s="213"/>
      <c r="AB59" s="213"/>
      <c r="AC59" s="213"/>
      <c r="AD59" s="213"/>
      <c r="AE59" s="213"/>
      <c r="AF59" s="213"/>
      <c r="AG59" s="213" t="s">
        <v>152</v>
      </c>
      <c r="AH59" s="213">
        <v>7</v>
      </c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3" x14ac:dyDescent="0.2">
      <c r="A60" s="220"/>
      <c r="B60" s="221"/>
      <c r="C60" s="247" t="s">
        <v>260</v>
      </c>
      <c r="D60" s="224"/>
      <c r="E60" s="225"/>
      <c r="F60" s="223"/>
      <c r="G60" s="223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3"/>
      <c r="AA60" s="213"/>
      <c r="AB60" s="213"/>
      <c r="AC60" s="213"/>
      <c r="AD60" s="213"/>
      <c r="AE60" s="213"/>
      <c r="AF60" s="213"/>
      <c r="AG60" s="213" t="s">
        <v>152</v>
      </c>
      <c r="AH60" s="213">
        <v>7</v>
      </c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2" x14ac:dyDescent="0.2">
      <c r="A61" s="220"/>
      <c r="B61" s="221"/>
      <c r="C61" s="248"/>
      <c r="D61" s="243"/>
      <c r="E61" s="243"/>
      <c r="F61" s="243"/>
      <c r="G61" s="243"/>
      <c r="H61" s="223"/>
      <c r="I61" s="223"/>
      <c r="J61" s="223"/>
      <c r="K61" s="223"/>
      <c r="L61" s="223"/>
      <c r="M61" s="223"/>
      <c r="N61" s="222"/>
      <c r="O61" s="222"/>
      <c r="P61" s="222"/>
      <c r="Q61" s="222"/>
      <c r="R61" s="223"/>
      <c r="S61" s="223"/>
      <c r="T61" s="223"/>
      <c r="U61" s="223"/>
      <c r="V61" s="223"/>
      <c r="W61" s="223"/>
      <c r="X61" s="223"/>
      <c r="Y61" s="223"/>
      <c r="Z61" s="213"/>
      <c r="AA61" s="213"/>
      <c r="AB61" s="213"/>
      <c r="AC61" s="213"/>
      <c r="AD61" s="213"/>
      <c r="AE61" s="213"/>
      <c r="AF61" s="213"/>
      <c r="AG61" s="213" t="s">
        <v>158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1.75" outlineLevel="1" x14ac:dyDescent="0.2">
      <c r="A62" s="234">
        <v>14</v>
      </c>
      <c r="B62" s="235" t="s">
        <v>261</v>
      </c>
      <c r="C62" s="245" t="s">
        <v>262</v>
      </c>
      <c r="D62" s="236" t="s">
        <v>247</v>
      </c>
      <c r="E62" s="237">
        <v>20.610250000000001</v>
      </c>
      <c r="F62" s="238">
        <f>H62+J62</f>
        <v>0</v>
      </c>
      <c r="G62" s="238">
        <f>ROUND(E62*F62,2)</f>
        <v>0</v>
      </c>
      <c r="H62" s="239"/>
      <c r="I62" s="238">
        <f>ROUND(E62*H62,2)</f>
        <v>0</v>
      </c>
      <c r="J62" s="239"/>
      <c r="K62" s="238">
        <f>ROUND(E62*J62,2)</f>
        <v>0</v>
      </c>
      <c r="L62" s="238">
        <v>21</v>
      </c>
      <c r="M62" s="238">
        <f>G62*(1+L62/100)</f>
        <v>0</v>
      </c>
      <c r="N62" s="237">
        <v>0</v>
      </c>
      <c r="O62" s="237">
        <f>ROUND(E62*N62,2)</f>
        <v>0</v>
      </c>
      <c r="P62" s="237">
        <v>0</v>
      </c>
      <c r="Q62" s="237">
        <f>ROUND(E62*P62,2)</f>
        <v>0</v>
      </c>
      <c r="R62" s="238" t="s">
        <v>205</v>
      </c>
      <c r="S62" s="238" t="s">
        <v>144</v>
      </c>
      <c r="T62" s="240" t="s">
        <v>206</v>
      </c>
      <c r="U62" s="223">
        <v>0.01</v>
      </c>
      <c r="V62" s="223">
        <f>ROUND(E62*U62,2)</f>
        <v>0.21</v>
      </c>
      <c r="W62" s="223"/>
      <c r="X62" s="223" t="s">
        <v>263</v>
      </c>
      <c r="Y62" s="223" t="s">
        <v>147</v>
      </c>
      <c r="Z62" s="213"/>
      <c r="AA62" s="213"/>
      <c r="AB62" s="213"/>
      <c r="AC62" s="213"/>
      <c r="AD62" s="213"/>
      <c r="AE62" s="213"/>
      <c r="AF62" s="213"/>
      <c r="AG62" s="213" t="s">
        <v>264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2" x14ac:dyDescent="0.2">
      <c r="A63" s="220"/>
      <c r="B63" s="221"/>
      <c r="C63" s="255"/>
      <c r="D63" s="253"/>
      <c r="E63" s="253"/>
      <c r="F63" s="253"/>
      <c r="G63" s="253"/>
      <c r="H63" s="223"/>
      <c r="I63" s="223"/>
      <c r="J63" s="223"/>
      <c r="K63" s="223"/>
      <c r="L63" s="223"/>
      <c r="M63" s="223"/>
      <c r="N63" s="222"/>
      <c r="O63" s="222"/>
      <c r="P63" s="222"/>
      <c r="Q63" s="222"/>
      <c r="R63" s="223"/>
      <c r="S63" s="223"/>
      <c r="T63" s="223"/>
      <c r="U63" s="223"/>
      <c r="V63" s="223"/>
      <c r="W63" s="223"/>
      <c r="X63" s="223"/>
      <c r="Y63" s="223"/>
      <c r="Z63" s="213"/>
      <c r="AA63" s="213"/>
      <c r="AB63" s="213"/>
      <c r="AC63" s="213"/>
      <c r="AD63" s="213"/>
      <c r="AE63" s="213"/>
      <c r="AF63" s="213"/>
      <c r="AG63" s="213" t="s">
        <v>158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">
      <c r="A64" s="234">
        <v>15</v>
      </c>
      <c r="B64" s="235" t="s">
        <v>265</v>
      </c>
      <c r="C64" s="245" t="s">
        <v>266</v>
      </c>
      <c r="D64" s="236" t="s">
        <v>247</v>
      </c>
      <c r="E64" s="237">
        <v>20.610250000000001</v>
      </c>
      <c r="F64" s="238">
        <f>H64+J64</f>
        <v>0</v>
      </c>
      <c r="G64" s="238">
        <f>ROUND(E64*F64,2)</f>
        <v>0</v>
      </c>
      <c r="H64" s="239"/>
      <c r="I64" s="238">
        <f>ROUND(E64*H64,2)</f>
        <v>0</v>
      </c>
      <c r="J64" s="239"/>
      <c r="K64" s="238">
        <f>ROUND(E64*J64,2)</f>
        <v>0</v>
      </c>
      <c r="L64" s="238">
        <v>21</v>
      </c>
      <c r="M64" s="238">
        <f>G64*(1+L64/100)</f>
        <v>0</v>
      </c>
      <c r="N64" s="237">
        <v>0</v>
      </c>
      <c r="O64" s="237">
        <f>ROUND(E64*N64,2)</f>
        <v>0</v>
      </c>
      <c r="P64" s="237">
        <v>0</v>
      </c>
      <c r="Q64" s="237">
        <f>ROUND(E64*P64,2)</f>
        <v>0</v>
      </c>
      <c r="R64" s="238" t="s">
        <v>205</v>
      </c>
      <c r="S64" s="238" t="s">
        <v>144</v>
      </c>
      <c r="T64" s="240" t="s">
        <v>206</v>
      </c>
      <c r="U64" s="223">
        <v>9.9000000000000005E-2</v>
      </c>
      <c r="V64" s="223">
        <f>ROUND(E64*U64,2)</f>
        <v>2.04</v>
      </c>
      <c r="W64" s="223"/>
      <c r="X64" s="223" t="s">
        <v>263</v>
      </c>
      <c r="Y64" s="223" t="s">
        <v>147</v>
      </c>
      <c r="Z64" s="213"/>
      <c r="AA64" s="213"/>
      <c r="AB64" s="213"/>
      <c r="AC64" s="213"/>
      <c r="AD64" s="213"/>
      <c r="AE64" s="213"/>
      <c r="AF64" s="213"/>
      <c r="AG64" s="213" t="s">
        <v>264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">
      <c r="A65" s="220"/>
      <c r="B65" s="221"/>
      <c r="C65" s="254" t="s">
        <v>267</v>
      </c>
      <c r="D65" s="252"/>
      <c r="E65" s="252"/>
      <c r="F65" s="252"/>
      <c r="G65" s="252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219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2" x14ac:dyDescent="0.2">
      <c r="A66" s="220"/>
      <c r="B66" s="221"/>
      <c r="C66" s="248"/>
      <c r="D66" s="243"/>
      <c r="E66" s="243"/>
      <c r="F66" s="243"/>
      <c r="G66" s="243"/>
      <c r="H66" s="223"/>
      <c r="I66" s="223"/>
      <c r="J66" s="223"/>
      <c r="K66" s="223"/>
      <c r="L66" s="223"/>
      <c r="M66" s="223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223"/>
      <c r="Y66" s="223"/>
      <c r="Z66" s="213"/>
      <c r="AA66" s="213"/>
      <c r="AB66" s="213"/>
      <c r="AC66" s="213"/>
      <c r="AD66" s="213"/>
      <c r="AE66" s="213"/>
      <c r="AF66" s="213"/>
      <c r="AG66" s="213" t="s">
        <v>158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x14ac:dyDescent="0.2">
      <c r="A67" s="3"/>
      <c r="B67" s="4"/>
      <c r="C67" s="249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E67">
        <v>12</v>
      </c>
      <c r="AF67">
        <v>21</v>
      </c>
      <c r="AG67" t="s">
        <v>125</v>
      </c>
    </row>
    <row r="68" spans="1:60" ht="13.6" x14ac:dyDescent="0.2">
      <c r="A68" s="216"/>
      <c r="B68" s="217" t="s">
        <v>29</v>
      </c>
      <c r="C68" s="250"/>
      <c r="D68" s="218"/>
      <c r="E68" s="219"/>
      <c r="F68" s="219"/>
      <c r="G68" s="233">
        <f>G8+G41+G47</f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E68">
        <f>SUMIF(L7:L66,AE67,G7:G66)</f>
        <v>0</v>
      </c>
      <c r="AF68">
        <f>SUMIF(L7:L66,AF67,G7:G66)</f>
        <v>0</v>
      </c>
      <c r="AG68" t="s">
        <v>199</v>
      </c>
    </row>
    <row r="69" spans="1:60" x14ac:dyDescent="0.2">
      <c r="C69" s="251"/>
      <c r="D69" s="10"/>
      <c r="AG69" t="s">
        <v>200</v>
      </c>
    </row>
    <row r="70" spans="1:60" x14ac:dyDescent="0.2">
      <c r="D70" s="10"/>
    </row>
    <row r="71" spans="1:60" x14ac:dyDescent="0.2">
      <c r="D71" s="10"/>
    </row>
    <row r="72" spans="1:60" x14ac:dyDescent="0.2">
      <c r="D72" s="10"/>
    </row>
    <row r="73" spans="1:60" x14ac:dyDescent="0.2">
      <c r="D73" s="10"/>
    </row>
    <row r="74" spans="1:60" x14ac:dyDescent="0.2">
      <c r="D74" s="10"/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Z0XlTWcA6EwzdGVxB8pgVh9KGh/k38h1GXgMlXFAmGj1XFogsUHV9SPI8WBl0jhlIsZC41nEFwGRCWFF8V4JRQ==" saltValue="0SpUjc3rsNiJeRvbnTJ9og==" spinCount="100000" sheet="1" formatRows="0"/>
  <mergeCells count="27">
    <mergeCell ref="C63:G63"/>
    <mergeCell ref="C65:G65"/>
    <mergeCell ref="C66:G66"/>
    <mergeCell ref="C46:G46"/>
    <mergeCell ref="C50:G50"/>
    <mergeCell ref="C53:G53"/>
    <mergeCell ref="C56:G56"/>
    <mergeCell ref="C58:G58"/>
    <mergeCell ref="C61:G61"/>
    <mergeCell ref="C32:G32"/>
    <mergeCell ref="C34:G34"/>
    <mergeCell ref="C36:G36"/>
    <mergeCell ref="C38:G38"/>
    <mergeCell ref="C40:G40"/>
    <mergeCell ref="C43:G43"/>
    <mergeCell ref="C17:G17"/>
    <mergeCell ref="C20:G20"/>
    <mergeCell ref="C22:G22"/>
    <mergeCell ref="C25:G25"/>
    <mergeCell ref="C27:G27"/>
    <mergeCell ref="C29:G29"/>
    <mergeCell ref="A1:G1"/>
    <mergeCell ref="C2:G2"/>
    <mergeCell ref="C3:G3"/>
    <mergeCell ref="C4:G4"/>
    <mergeCell ref="C12:G12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3D48-29C8-4C87-BF54-2B461030B9D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7" customWidth="1"/>
    <col min="3" max="3" width="63.25" style="177" customWidth="1"/>
    <col min="4" max="4" width="4.75" customWidth="1"/>
    <col min="5" max="5" width="10.5" customWidth="1"/>
    <col min="6" max="6" width="9.75" customWidth="1"/>
    <col min="7" max="7" width="12.625" customWidth="1"/>
    <col min="14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8" t="s">
        <v>201</v>
      </c>
      <c r="B1" s="198"/>
      <c r="C1" s="198"/>
      <c r="D1" s="198"/>
      <c r="E1" s="198"/>
      <c r="F1" s="198"/>
      <c r="G1" s="198"/>
      <c r="AG1" t="s">
        <v>111</v>
      </c>
    </row>
    <row r="2" spans="1:60" ht="25" customHeight="1" x14ac:dyDescent="0.2">
      <c r="A2" s="199" t="s">
        <v>7</v>
      </c>
      <c r="B2" s="49" t="s">
        <v>44</v>
      </c>
      <c r="C2" s="202" t="s">
        <v>45</v>
      </c>
      <c r="D2" s="200"/>
      <c r="E2" s="200"/>
      <c r="F2" s="200"/>
      <c r="G2" s="201"/>
      <c r="AG2" t="s">
        <v>112</v>
      </c>
    </row>
    <row r="3" spans="1:60" ht="25" customHeight="1" x14ac:dyDescent="0.2">
      <c r="A3" s="199" t="s">
        <v>8</v>
      </c>
      <c r="B3" s="49" t="s">
        <v>62</v>
      </c>
      <c r="C3" s="202" t="s">
        <v>63</v>
      </c>
      <c r="D3" s="200"/>
      <c r="E3" s="200"/>
      <c r="F3" s="200"/>
      <c r="G3" s="201"/>
      <c r="AC3" s="177" t="s">
        <v>112</v>
      </c>
      <c r="AG3" t="s">
        <v>115</v>
      </c>
    </row>
    <row r="4" spans="1:60" ht="25" customHeight="1" x14ac:dyDescent="0.2">
      <c r="A4" s="203" t="s">
        <v>9</v>
      </c>
      <c r="B4" s="204" t="s">
        <v>66</v>
      </c>
      <c r="C4" s="205" t="s">
        <v>67</v>
      </c>
      <c r="D4" s="206"/>
      <c r="E4" s="206"/>
      <c r="F4" s="206"/>
      <c r="G4" s="207"/>
      <c r="AG4" t="s">
        <v>116</v>
      </c>
    </row>
    <row r="5" spans="1:60" x14ac:dyDescent="0.2">
      <c r="D5" s="10"/>
    </row>
    <row r="6" spans="1:60" ht="38.75" x14ac:dyDescent="0.2">
      <c r="A6" s="209" t="s">
        <v>117</v>
      </c>
      <c r="B6" s="211" t="s">
        <v>118</v>
      </c>
      <c r="C6" s="211" t="s">
        <v>119</v>
      </c>
      <c r="D6" s="210" t="s">
        <v>120</v>
      </c>
      <c r="E6" s="209" t="s">
        <v>121</v>
      </c>
      <c r="F6" s="208" t="s">
        <v>122</v>
      </c>
      <c r="G6" s="209" t="s">
        <v>29</v>
      </c>
      <c r="H6" s="212" t="s">
        <v>30</v>
      </c>
      <c r="I6" s="212" t="s">
        <v>123</v>
      </c>
      <c r="J6" s="212" t="s">
        <v>31</v>
      </c>
      <c r="K6" s="212" t="s">
        <v>124</v>
      </c>
      <c r="L6" s="212" t="s">
        <v>125</v>
      </c>
      <c r="M6" s="212" t="s">
        <v>126</v>
      </c>
      <c r="N6" s="212" t="s">
        <v>127</v>
      </c>
      <c r="O6" s="212" t="s">
        <v>128</v>
      </c>
      <c r="P6" s="212" t="s">
        <v>129</v>
      </c>
      <c r="Q6" s="212" t="s">
        <v>130</v>
      </c>
      <c r="R6" s="212" t="s">
        <v>131</v>
      </c>
      <c r="S6" s="212" t="s">
        <v>132</v>
      </c>
      <c r="T6" s="212" t="s">
        <v>133</v>
      </c>
      <c r="U6" s="212" t="s">
        <v>134</v>
      </c>
      <c r="V6" s="212" t="s">
        <v>135</v>
      </c>
      <c r="W6" s="212" t="s">
        <v>136</v>
      </c>
      <c r="X6" s="212" t="s">
        <v>137</v>
      </c>
      <c r="Y6" s="212" t="s">
        <v>138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ht="13.6" x14ac:dyDescent="0.2">
      <c r="A8" s="227" t="s">
        <v>139</v>
      </c>
      <c r="B8" s="228" t="s">
        <v>91</v>
      </c>
      <c r="C8" s="244" t="s">
        <v>92</v>
      </c>
      <c r="D8" s="229"/>
      <c r="E8" s="230"/>
      <c r="F8" s="231"/>
      <c r="G8" s="231">
        <f>SUMIF(AG9:AG21,"&lt;&gt;NOR",G9:G21)</f>
        <v>0</v>
      </c>
      <c r="H8" s="231"/>
      <c r="I8" s="231">
        <f>SUM(I9:I21)</f>
        <v>0</v>
      </c>
      <c r="J8" s="231"/>
      <c r="K8" s="231">
        <f>SUM(K9:K21)</f>
        <v>0</v>
      </c>
      <c r="L8" s="231"/>
      <c r="M8" s="231">
        <f>SUM(M9:M21)</f>
        <v>0</v>
      </c>
      <c r="N8" s="230"/>
      <c r="O8" s="230">
        <f>SUM(O9:O21)</f>
        <v>0</v>
      </c>
      <c r="P8" s="230"/>
      <c r="Q8" s="230">
        <f>SUM(Q9:Q21)</f>
        <v>0</v>
      </c>
      <c r="R8" s="231"/>
      <c r="S8" s="231"/>
      <c r="T8" s="232"/>
      <c r="U8" s="226"/>
      <c r="V8" s="226">
        <f>SUM(V9:V21)</f>
        <v>1.1400000000000001</v>
      </c>
      <c r="W8" s="226"/>
      <c r="X8" s="226"/>
      <c r="Y8" s="226"/>
      <c r="AG8" t="s">
        <v>140</v>
      </c>
    </row>
    <row r="9" spans="1:60" outlineLevel="1" x14ac:dyDescent="0.2">
      <c r="A9" s="234">
        <v>1</v>
      </c>
      <c r="B9" s="235" t="s">
        <v>268</v>
      </c>
      <c r="C9" s="245" t="s">
        <v>269</v>
      </c>
      <c r="D9" s="236" t="s">
        <v>216</v>
      </c>
      <c r="E9" s="237">
        <v>1.68</v>
      </c>
      <c r="F9" s="238">
        <f>H9+J9</f>
        <v>0</v>
      </c>
      <c r="G9" s="238">
        <f>ROUND(E9*F9,2)</f>
        <v>0</v>
      </c>
      <c r="H9" s="239"/>
      <c r="I9" s="238">
        <f>ROUND(E9*H9,2)</f>
        <v>0</v>
      </c>
      <c r="J9" s="239"/>
      <c r="K9" s="238">
        <f>ROUND(E9*J9,2)</f>
        <v>0</v>
      </c>
      <c r="L9" s="238">
        <v>21</v>
      </c>
      <c r="M9" s="238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8" t="s">
        <v>217</v>
      </c>
      <c r="S9" s="238" t="s">
        <v>144</v>
      </c>
      <c r="T9" s="240" t="s">
        <v>206</v>
      </c>
      <c r="U9" s="223">
        <v>0.2</v>
      </c>
      <c r="V9" s="223">
        <f>ROUND(E9*U9,2)</f>
        <v>0.34</v>
      </c>
      <c r="W9" s="223"/>
      <c r="X9" s="223" t="s">
        <v>207</v>
      </c>
      <c r="Y9" s="223" t="s">
        <v>147</v>
      </c>
      <c r="Z9" s="213"/>
      <c r="AA9" s="213"/>
      <c r="AB9" s="213"/>
      <c r="AC9" s="213"/>
      <c r="AD9" s="213"/>
      <c r="AE9" s="213"/>
      <c r="AF9" s="213"/>
      <c r="AG9" s="213" t="s">
        <v>208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54" t="s">
        <v>270</v>
      </c>
      <c r="D10" s="252"/>
      <c r="E10" s="252"/>
      <c r="F10" s="252"/>
      <c r="G10" s="252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219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">
      <c r="A11" s="220"/>
      <c r="B11" s="221"/>
      <c r="C11" s="257" t="s">
        <v>271</v>
      </c>
      <c r="D11" s="256"/>
      <c r="E11" s="256"/>
      <c r="F11" s="256"/>
      <c r="G11" s="256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150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2" x14ac:dyDescent="0.2">
      <c r="A12" s="220"/>
      <c r="B12" s="221"/>
      <c r="C12" s="247" t="s">
        <v>272</v>
      </c>
      <c r="D12" s="224"/>
      <c r="E12" s="225">
        <v>1.68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152</v>
      </c>
      <c r="AH12" s="213">
        <v>0</v>
      </c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2" x14ac:dyDescent="0.2">
      <c r="A13" s="220"/>
      <c r="B13" s="221"/>
      <c r="C13" s="248"/>
      <c r="D13" s="243"/>
      <c r="E13" s="243"/>
      <c r="F13" s="243"/>
      <c r="G13" s="243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158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">
      <c r="A14" s="234">
        <v>2</v>
      </c>
      <c r="B14" s="235" t="s">
        <v>273</v>
      </c>
      <c r="C14" s="245" t="s">
        <v>274</v>
      </c>
      <c r="D14" s="236" t="s">
        <v>204</v>
      </c>
      <c r="E14" s="237">
        <v>9</v>
      </c>
      <c r="F14" s="238">
        <f>H14+J14</f>
        <v>0</v>
      </c>
      <c r="G14" s="238">
        <f>ROUND(E14*F14,2)</f>
        <v>0</v>
      </c>
      <c r="H14" s="239"/>
      <c r="I14" s="238">
        <f>ROUND(E14*H14,2)</f>
        <v>0</v>
      </c>
      <c r="J14" s="239"/>
      <c r="K14" s="238">
        <f>ROUND(E14*J14,2)</f>
        <v>0</v>
      </c>
      <c r="L14" s="238">
        <v>21</v>
      </c>
      <c r="M14" s="238">
        <f>G14*(1+L14/100)</f>
        <v>0</v>
      </c>
      <c r="N14" s="237">
        <v>0</v>
      </c>
      <c r="O14" s="237">
        <f>ROUND(E14*N14,2)</f>
        <v>0</v>
      </c>
      <c r="P14" s="237">
        <v>0</v>
      </c>
      <c r="Q14" s="237">
        <f>ROUND(E14*P14,2)</f>
        <v>0</v>
      </c>
      <c r="R14" s="238" t="s">
        <v>217</v>
      </c>
      <c r="S14" s="238" t="s">
        <v>144</v>
      </c>
      <c r="T14" s="240" t="s">
        <v>206</v>
      </c>
      <c r="U14" s="223">
        <v>0.02</v>
      </c>
      <c r="V14" s="223">
        <f>ROUND(E14*U14,2)</f>
        <v>0.18</v>
      </c>
      <c r="W14" s="223"/>
      <c r="X14" s="223" t="s">
        <v>207</v>
      </c>
      <c r="Y14" s="223" t="s">
        <v>147</v>
      </c>
      <c r="Z14" s="213"/>
      <c r="AA14" s="213"/>
      <c r="AB14" s="213"/>
      <c r="AC14" s="213"/>
      <c r="AD14" s="213"/>
      <c r="AE14" s="213"/>
      <c r="AF14" s="213"/>
      <c r="AG14" s="213" t="s">
        <v>208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2" x14ac:dyDescent="0.2">
      <c r="A15" s="220"/>
      <c r="B15" s="221"/>
      <c r="C15" s="254" t="s">
        <v>275</v>
      </c>
      <c r="D15" s="252"/>
      <c r="E15" s="252"/>
      <c r="F15" s="252"/>
      <c r="G15" s="252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3"/>
      <c r="AA15" s="213"/>
      <c r="AB15" s="213"/>
      <c r="AC15" s="213"/>
      <c r="AD15" s="213"/>
      <c r="AE15" s="213"/>
      <c r="AF15" s="213"/>
      <c r="AG15" s="213" t="s">
        <v>219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2" x14ac:dyDescent="0.2">
      <c r="A16" s="220"/>
      <c r="B16" s="221"/>
      <c r="C16" s="247" t="s">
        <v>276</v>
      </c>
      <c r="D16" s="224"/>
      <c r="E16" s="225">
        <v>9</v>
      </c>
      <c r="F16" s="223"/>
      <c r="G16" s="223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152</v>
      </c>
      <c r="AH16" s="213">
        <v>0</v>
      </c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">
      <c r="A17" s="220"/>
      <c r="B17" s="221"/>
      <c r="C17" s="248"/>
      <c r="D17" s="243"/>
      <c r="E17" s="243"/>
      <c r="F17" s="243"/>
      <c r="G17" s="243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158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34">
        <v>3</v>
      </c>
      <c r="B18" s="235" t="s">
        <v>277</v>
      </c>
      <c r="C18" s="245" t="s">
        <v>278</v>
      </c>
      <c r="D18" s="236" t="s">
        <v>204</v>
      </c>
      <c r="E18" s="237">
        <v>4.8</v>
      </c>
      <c r="F18" s="238">
        <f>H18+J18</f>
        <v>0</v>
      </c>
      <c r="G18" s="238">
        <f>ROUND(E18*F18,2)</f>
        <v>0</v>
      </c>
      <c r="H18" s="239"/>
      <c r="I18" s="238">
        <f>ROUND(E18*H18,2)</f>
        <v>0</v>
      </c>
      <c r="J18" s="239"/>
      <c r="K18" s="238">
        <f>ROUND(E18*J18,2)</f>
        <v>0</v>
      </c>
      <c r="L18" s="238">
        <v>21</v>
      </c>
      <c r="M18" s="238">
        <f>G18*(1+L18/100)</f>
        <v>0</v>
      </c>
      <c r="N18" s="237">
        <v>0</v>
      </c>
      <c r="O18" s="237">
        <f>ROUND(E18*N18,2)</f>
        <v>0</v>
      </c>
      <c r="P18" s="237">
        <v>0</v>
      </c>
      <c r="Q18" s="237">
        <f>ROUND(E18*P18,2)</f>
        <v>0</v>
      </c>
      <c r="R18" s="238" t="s">
        <v>217</v>
      </c>
      <c r="S18" s="238" t="s">
        <v>144</v>
      </c>
      <c r="T18" s="240" t="s">
        <v>206</v>
      </c>
      <c r="U18" s="223">
        <v>0.13</v>
      </c>
      <c r="V18" s="223">
        <f>ROUND(E18*U18,2)</f>
        <v>0.62</v>
      </c>
      <c r="W18" s="223"/>
      <c r="X18" s="223" t="s">
        <v>207</v>
      </c>
      <c r="Y18" s="223" t="s">
        <v>147</v>
      </c>
      <c r="Z18" s="213"/>
      <c r="AA18" s="213"/>
      <c r="AB18" s="213"/>
      <c r="AC18" s="213"/>
      <c r="AD18" s="213"/>
      <c r="AE18" s="213"/>
      <c r="AF18" s="213"/>
      <c r="AG18" s="213" t="s">
        <v>208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2" x14ac:dyDescent="0.2">
      <c r="A19" s="220"/>
      <c r="B19" s="221"/>
      <c r="C19" s="254" t="s">
        <v>279</v>
      </c>
      <c r="D19" s="252"/>
      <c r="E19" s="252"/>
      <c r="F19" s="252"/>
      <c r="G19" s="252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219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2" x14ac:dyDescent="0.2">
      <c r="A20" s="220"/>
      <c r="B20" s="221"/>
      <c r="C20" s="247" t="s">
        <v>280</v>
      </c>
      <c r="D20" s="224"/>
      <c r="E20" s="225">
        <v>4.8</v>
      </c>
      <c r="F20" s="223"/>
      <c r="G20" s="223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152</v>
      </c>
      <c r="AH20" s="213">
        <v>0</v>
      </c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2" x14ac:dyDescent="0.2">
      <c r="A21" s="220"/>
      <c r="B21" s="221"/>
      <c r="C21" s="248"/>
      <c r="D21" s="243"/>
      <c r="E21" s="243"/>
      <c r="F21" s="243"/>
      <c r="G21" s="243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158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13.6" x14ac:dyDescent="0.2">
      <c r="A22" s="227" t="s">
        <v>139</v>
      </c>
      <c r="B22" s="228" t="s">
        <v>93</v>
      </c>
      <c r="C22" s="244" t="s">
        <v>94</v>
      </c>
      <c r="D22" s="229"/>
      <c r="E22" s="230"/>
      <c r="F22" s="231"/>
      <c r="G22" s="231">
        <f>SUMIF(AG23:AG43,"&lt;&gt;NOR",G23:G43)</f>
        <v>0</v>
      </c>
      <c r="H22" s="231"/>
      <c r="I22" s="231">
        <f>SUM(I23:I43)</f>
        <v>0</v>
      </c>
      <c r="J22" s="231"/>
      <c r="K22" s="231">
        <f>SUM(K23:K43)</f>
        <v>0</v>
      </c>
      <c r="L22" s="231"/>
      <c r="M22" s="231">
        <f>SUM(M23:M43)</f>
        <v>0</v>
      </c>
      <c r="N22" s="230"/>
      <c r="O22" s="230">
        <f>SUM(O23:O43)</f>
        <v>0</v>
      </c>
      <c r="P22" s="230"/>
      <c r="Q22" s="230">
        <f>SUM(Q23:Q43)</f>
        <v>0</v>
      </c>
      <c r="R22" s="231"/>
      <c r="S22" s="231"/>
      <c r="T22" s="232"/>
      <c r="U22" s="226"/>
      <c r="V22" s="226">
        <f>SUM(V23:V43)</f>
        <v>2.96</v>
      </c>
      <c r="W22" s="226"/>
      <c r="X22" s="226"/>
      <c r="Y22" s="226"/>
      <c r="AG22" t="s">
        <v>140</v>
      </c>
    </row>
    <row r="23" spans="1:60" outlineLevel="1" x14ac:dyDescent="0.2">
      <c r="A23" s="234">
        <v>4</v>
      </c>
      <c r="B23" s="235" t="s">
        <v>281</v>
      </c>
      <c r="C23" s="245" t="s">
        <v>282</v>
      </c>
      <c r="D23" s="236" t="s">
        <v>204</v>
      </c>
      <c r="E23" s="237">
        <v>6</v>
      </c>
      <c r="F23" s="238">
        <f>H23+J23</f>
        <v>0</v>
      </c>
      <c r="G23" s="238">
        <f>ROUND(E23*F23,2)</f>
        <v>0</v>
      </c>
      <c r="H23" s="239"/>
      <c r="I23" s="238">
        <f>ROUND(E23*H23,2)</f>
        <v>0</v>
      </c>
      <c r="J23" s="239"/>
      <c r="K23" s="238">
        <f>ROUND(E23*J23,2)</f>
        <v>0</v>
      </c>
      <c r="L23" s="238">
        <v>21</v>
      </c>
      <c r="M23" s="238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8" t="s">
        <v>283</v>
      </c>
      <c r="S23" s="238" t="s">
        <v>144</v>
      </c>
      <c r="T23" s="240" t="s">
        <v>206</v>
      </c>
      <c r="U23" s="223">
        <v>0.06</v>
      </c>
      <c r="V23" s="223">
        <f>ROUND(E23*U23,2)</f>
        <v>0.36</v>
      </c>
      <c r="W23" s="223"/>
      <c r="X23" s="223" t="s">
        <v>207</v>
      </c>
      <c r="Y23" s="223" t="s">
        <v>147</v>
      </c>
      <c r="Z23" s="213"/>
      <c r="AA23" s="213"/>
      <c r="AB23" s="213"/>
      <c r="AC23" s="213"/>
      <c r="AD23" s="213"/>
      <c r="AE23" s="213"/>
      <c r="AF23" s="213"/>
      <c r="AG23" s="213" t="s">
        <v>208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2" x14ac:dyDescent="0.2">
      <c r="A24" s="220"/>
      <c r="B24" s="221"/>
      <c r="C24" s="254" t="s">
        <v>284</v>
      </c>
      <c r="D24" s="252"/>
      <c r="E24" s="252"/>
      <c r="F24" s="252"/>
      <c r="G24" s="252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219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2" x14ac:dyDescent="0.2">
      <c r="A25" s="220"/>
      <c r="B25" s="221"/>
      <c r="C25" s="247" t="s">
        <v>285</v>
      </c>
      <c r="D25" s="224"/>
      <c r="E25" s="225">
        <v>6</v>
      </c>
      <c r="F25" s="223"/>
      <c r="G25" s="223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152</v>
      </c>
      <c r="AH25" s="213">
        <v>0</v>
      </c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2" x14ac:dyDescent="0.2">
      <c r="A26" s="220"/>
      <c r="B26" s="221"/>
      <c r="C26" s="248"/>
      <c r="D26" s="243"/>
      <c r="E26" s="243"/>
      <c r="F26" s="243"/>
      <c r="G26" s="243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158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1.75" outlineLevel="1" x14ac:dyDescent="0.2">
      <c r="A27" s="234">
        <v>5</v>
      </c>
      <c r="B27" s="235" t="s">
        <v>286</v>
      </c>
      <c r="C27" s="245" t="s">
        <v>287</v>
      </c>
      <c r="D27" s="236" t="s">
        <v>204</v>
      </c>
      <c r="E27" s="237">
        <v>6</v>
      </c>
      <c r="F27" s="238">
        <f>H27+J27</f>
        <v>0</v>
      </c>
      <c r="G27" s="238">
        <f>ROUND(E27*F27,2)</f>
        <v>0</v>
      </c>
      <c r="H27" s="239"/>
      <c r="I27" s="238">
        <f>ROUND(E27*H27,2)</f>
        <v>0</v>
      </c>
      <c r="J27" s="239"/>
      <c r="K27" s="238">
        <f>ROUND(E27*J27,2)</f>
        <v>0</v>
      </c>
      <c r="L27" s="238">
        <v>21</v>
      </c>
      <c r="M27" s="238">
        <f>G27*(1+L27/100)</f>
        <v>0</v>
      </c>
      <c r="N27" s="237">
        <v>0</v>
      </c>
      <c r="O27" s="237">
        <f>ROUND(E27*N27,2)</f>
        <v>0</v>
      </c>
      <c r="P27" s="237">
        <v>0</v>
      </c>
      <c r="Q27" s="237">
        <f>ROUND(E27*P27,2)</f>
        <v>0</v>
      </c>
      <c r="R27" s="238" t="s">
        <v>217</v>
      </c>
      <c r="S27" s="238" t="s">
        <v>144</v>
      </c>
      <c r="T27" s="240" t="s">
        <v>206</v>
      </c>
      <c r="U27" s="223">
        <v>0.13</v>
      </c>
      <c r="V27" s="223">
        <f>ROUND(E27*U27,2)</f>
        <v>0.78</v>
      </c>
      <c r="W27" s="223"/>
      <c r="X27" s="223" t="s">
        <v>207</v>
      </c>
      <c r="Y27" s="223" t="s">
        <v>147</v>
      </c>
      <c r="Z27" s="213"/>
      <c r="AA27" s="213"/>
      <c r="AB27" s="213"/>
      <c r="AC27" s="213"/>
      <c r="AD27" s="213"/>
      <c r="AE27" s="213"/>
      <c r="AF27" s="213"/>
      <c r="AG27" s="213" t="s">
        <v>208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ht="21.75" outlineLevel="2" x14ac:dyDescent="0.2">
      <c r="A28" s="220"/>
      <c r="B28" s="221"/>
      <c r="C28" s="254" t="s">
        <v>288</v>
      </c>
      <c r="D28" s="252"/>
      <c r="E28" s="252"/>
      <c r="F28" s="252"/>
      <c r="G28" s="252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219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41" t="str">
        <f>C28</f>
        <v>s případným nutným přemístěním hromad nebo dočasných skládek na místo potřeby ze vzdálenosti do 30 m, v rovině nebo ve svahu do 1 : 5,</v>
      </c>
      <c r="BB28" s="213"/>
      <c r="BC28" s="213"/>
      <c r="BD28" s="213"/>
      <c r="BE28" s="213"/>
      <c r="BF28" s="213"/>
      <c r="BG28" s="213"/>
      <c r="BH28" s="213"/>
    </row>
    <row r="29" spans="1:60" outlineLevel="2" x14ac:dyDescent="0.2">
      <c r="A29" s="220"/>
      <c r="B29" s="221"/>
      <c r="C29" s="247" t="s">
        <v>289</v>
      </c>
      <c r="D29" s="224"/>
      <c r="E29" s="225">
        <v>6</v>
      </c>
      <c r="F29" s="223"/>
      <c r="G29" s="223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3"/>
      <c r="AA29" s="213"/>
      <c r="AB29" s="213"/>
      <c r="AC29" s="213"/>
      <c r="AD29" s="213"/>
      <c r="AE29" s="213"/>
      <c r="AF29" s="213"/>
      <c r="AG29" s="213" t="s">
        <v>152</v>
      </c>
      <c r="AH29" s="213">
        <v>5</v>
      </c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">
      <c r="A30" s="220"/>
      <c r="B30" s="221"/>
      <c r="C30" s="248"/>
      <c r="D30" s="243"/>
      <c r="E30" s="243"/>
      <c r="F30" s="243"/>
      <c r="G30" s="24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158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34">
        <v>6</v>
      </c>
      <c r="B31" s="235" t="s">
        <v>290</v>
      </c>
      <c r="C31" s="245" t="s">
        <v>291</v>
      </c>
      <c r="D31" s="236" t="s">
        <v>204</v>
      </c>
      <c r="E31" s="237">
        <v>6</v>
      </c>
      <c r="F31" s="238">
        <f>H31+J31</f>
        <v>0</v>
      </c>
      <c r="G31" s="238">
        <f>ROUND(E31*F31,2)</f>
        <v>0</v>
      </c>
      <c r="H31" s="239"/>
      <c r="I31" s="238">
        <f>ROUND(E31*H31,2)</f>
        <v>0</v>
      </c>
      <c r="J31" s="239"/>
      <c r="K31" s="238">
        <f>ROUND(E31*J31,2)</f>
        <v>0</v>
      </c>
      <c r="L31" s="238">
        <v>21</v>
      </c>
      <c r="M31" s="238">
        <f>G31*(1+L31/100)</f>
        <v>0</v>
      </c>
      <c r="N31" s="237">
        <v>0</v>
      </c>
      <c r="O31" s="237">
        <f>ROUND(E31*N31,2)</f>
        <v>0</v>
      </c>
      <c r="P31" s="237">
        <v>0</v>
      </c>
      <c r="Q31" s="237">
        <f>ROUND(E31*P31,2)</f>
        <v>0</v>
      </c>
      <c r="R31" s="238" t="s">
        <v>283</v>
      </c>
      <c r="S31" s="238" t="s">
        <v>144</v>
      </c>
      <c r="T31" s="240" t="s">
        <v>206</v>
      </c>
      <c r="U31" s="223">
        <v>0.01</v>
      </c>
      <c r="V31" s="223">
        <f>ROUND(E31*U31,2)</f>
        <v>0.06</v>
      </c>
      <c r="W31" s="223"/>
      <c r="X31" s="223" t="s">
        <v>207</v>
      </c>
      <c r="Y31" s="223" t="s">
        <v>147</v>
      </c>
      <c r="Z31" s="213"/>
      <c r="AA31" s="213"/>
      <c r="AB31" s="213"/>
      <c r="AC31" s="213"/>
      <c r="AD31" s="213"/>
      <c r="AE31" s="213"/>
      <c r="AF31" s="213"/>
      <c r="AG31" s="213" t="s">
        <v>208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1.75" outlineLevel="2" x14ac:dyDescent="0.2">
      <c r="A32" s="220"/>
      <c r="B32" s="221"/>
      <c r="C32" s="254" t="s">
        <v>292</v>
      </c>
      <c r="D32" s="252"/>
      <c r="E32" s="252"/>
      <c r="F32" s="252"/>
      <c r="G32" s="252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219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41" t="str">
        <f>C32</f>
        <v>bez ohledu na způsob založení, tj. pokosení se shrabáním, naložením shrabků na dopravní prostředek s odvezením do 20 km a se složením,</v>
      </c>
      <c r="BB32" s="213"/>
      <c r="BC32" s="213"/>
      <c r="BD32" s="213"/>
      <c r="BE32" s="213"/>
      <c r="BF32" s="213"/>
      <c r="BG32" s="213"/>
      <c r="BH32" s="213"/>
    </row>
    <row r="33" spans="1:60" outlineLevel="2" x14ac:dyDescent="0.2">
      <c r="A33" s="220"/>
      <c r="B33" s="221"/>
      <c r="C33" s="247" t="s">
        <v>289</v>
      </c>
      <c r="D33" s="224"/>
      <c r="E33" s="225">
        <v>6</v>
      </c>
      <c r="F33" s="223"/>
      <c r="G33" s="223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152</v>
      </c>
      <c r="AH33" s="213">
        <v>5</v>
      </c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2" x14ac:dyDescent="0.2">
      <c r="A34" s="220"/>
      <c r="B34" s="221"/>
      <c r="C34" s="248"/>
      <c r="D34" s="243"/>
      <c r="E34" s="243"/>
      <c r="F34" s="243"/>
      <c r="G34" s="243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3"/>
      <c r="AA34" s="213"/>
      <c r="AB34" s="213"/>
      <c r="AC34" s="213"/>
      <c r="AD34" s="213"/>
      <c r="AE34" s="213"/>
      <c r="AF34" s="213"/>
      <c r="AG34" s="213" t="s">
        <v>158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34">
        <v>7</v>
      </c>
      <c r="B35" s="235" t="s">
        <v>293</v>
      </c>
      <c r="C35" s="245" t="s">
        <v>294</v>
      </c>
      <c r="D35" s="236" t="s">
        <v>216</v>
      </c>
      <c r="E35" s="237">
        <v>2</v>
      </c>
      <c r="F35" s="238">
        <f>H35+J35</f>
        <v>0</v>
      </c>
      <c r="G35" s="238">
        <f>ROUND(E35*F35,2)</f>
        <v>0</v>
      </c>
      <c r="H35" s="239"/>
      <c r="I35" s="238">
        <f>ROUND(E35*H35,2)</f>
        <v>0</v>
      </c>
      <c r="J35" s="239"/>
      <c r="K35" s="238">
        <f>ROUND(E35*J35,2)</f>
        <v>0</v>
      </c>
      <c r="L35" s="238">
        <v>21</v>
      </c>
      <c r="M35" s="238">
        <f>G35*(1+L35/100)</f>
        <v>0</v>
      </c>
      <c r="N35" s="237">
        <v>0</v>
      </c>
      <c r="O35" s="237">
        <f>ROUND(E35*N35,2)</f>
        <v>0</v>
      </c>
      <c r="P35" s="237">
        <v>0</v>
      </c>
      <c r="Q35" s="237">
        <f>ROUND(E35*P35,2)</f>
        <v>0</v>
      </c>
      <c r="R35" s="238" t="s">
        <v>283</v>
      </c>
      <c r="S35" s="238" t="s">
        <v>144</v>
      </c>
      <c r="T35" s="240" t="s">
        <v>206</v>
      </c>
      <c r="U35" s="223">
        <v>0.88</v>
      </c>
      <c r="V35" s="223">
        <f>ROUND(E35*U35,2)</f>
        <v>1.76</v>
      </c>
      <c r="W35" s="223"/>
      <c r="X35" s="223" t="s">
        <v>207</v>
      </c>
      <c r="Y35" s="223" t="s">
        <v>147</v>
      </c>
      <c r="Z35" s="213"/>
      <c r="AA35" s="213"/>
      <c r="AB35" s="213"/>
      <c r="AC35" s="213"/>
      <c r="AD35" s="213"/>
      <c r="AE35" s="213"/>
      <c r="AF35" s="213"/>
      <c r="AG35" s="213" t="s">
        <v>208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2" x14ac:dyDescent="0.2">
      <c r="A36" s="220"/>
      <c r="B36" s="221"/>
      <c r="C36" s="247" t="s">
        <v>295</v>
      </c>
      <c r="D36" s="224"/>
      <c r="E36" s="225">
        <v>2</v>
      </c>
      <c r="F36" s="223"/>
      <c r="G36" s="223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152</v>
      </c>
      <c r="AH36" s="213">
        <v>0</v>
      </c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">
      <c r="A37" s="220"/>
      <c r="B37" s="221"/>
      <c r="C37" s="248"/>
      <c r="D37" s="243"/>
      <c r="E37" s="243"/>
      <c r="F37" s="243"/>
      <c r="G37" s="243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158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34">
        <v>8</v>
      </c>
      <c r="B38" s="235" t="s">
        <v>296</v>
      </c>
      <c r="C38" s="245" t="s">
        <v>297</v>
      </c>
      <c r="D38" s="236" t="s">
        <v>298</v>
      </c>
      <c r="E38" s="237">
        <v>6</v>
      </c>
      <c r="F38" s="238">
        <f>H38+J38</f>
        <v>0</v>
      </c>
      <c r="G38" s="238">
        <f>ROUND(E38*F38,2)</f>
        <v>0</v>
      </c>
      <c r="H38" s="239"/>
      <c r="I38" s="238">
        <f>ROUND(E38*H38,2)</f>
        <v>0</v>
      </c>
      <c r="J38" s="239"/>
      <c r="K38" s="238">
        <f>ROUND(E38*J38,2)</f>
        <v>0</v>
      </c>
      <c r="L38" s="238">
        <v>21</v>
      </c>
      <c r="M38" s="238">
        <f>G38*(1+L38/100)</f>
        <v>0</v>
      </c>
      <c r="N38" s="237">
        <v>0</v>
      </c>
      <c r="O38" s="237">
        <f>ROUND(E38*N38,2)</f>
        <v>0</v>
      </c>
      <c r="P38" s="237">
        <v>0</v>
      </c>
      <c r="Q38" s="237">
        <f>ROUND(E38*P38,2)</f>
        <v>0</v>
      </c>
      <c r="R38" s="238"/>
      <c r="S38" s="238" t="s">
        <v>196</v>
      </c>
      <c r="T38" s="240" t="s">
        <v>145</v>
      </c>
      <c r="U38" s="223">
        <v>0</v>
      </c>
      <c r="V38" s="223">
        <f>ROUND(E38*U38,2)</f>
        <v>0</v>
      </c>
      <c r="W38" s="223"/>
      <c r="X38" s="223" t="s">
        <v>207</v>
      </c>
      <c r="Y38" s="223" t="s">
        <v>147</v>
      </c>
      <c r="Z38" s="213"/>
      <c r="AA38" s="213"/>
      <c r="AB38" s="213"/>
      <c r="AC38" s="213"/>
      <c r="AD38" s="213"/>
      <c r="AE38" s="213"/>
      <c r="AF38" s="213"/>
      <c r="AG38" s="213" t="s">
        <v>208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2" x14ac:dyDescent="0.2">
      <c r="A39" s="220"/>
      <c r="B39" s="221"/>
      <c r="C39" s="247" t="s">
        <v>289</v>
      </c>
      <c r="D39" s="224"/>
      <c r="E39" s="225">
        <v>6</v>
      </c>
      <c r="F39" s="223"/>
      <c r="G39" s="223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152</v>
      </c>
      <c r="AH39" s="213">
        <v>5</v>
      </c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2" x14ac:dyDescent="0.2">
      <c r="A40" s="220"/>
      <c r="B40" s="221"/>
      <c r="C40" s="248"/>
      <c r="D40" s="243"/>
      <c r="E40" s="243"/>
      <c r="F40" s="243"/>
      <c r="G40" s="243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3"/>
      <c r="AA40" s="213"/>
      <c r="AB40" s="213"/>
      <c r="AC40" s="213"/>
      <c r="AD40" s="213"/>
      <c r="AE40" s="213"/>
      <c r="AF40" s="213"/>
      <c r="AG40" s="213" t="s">
        <v>158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">
      <c r="A41" s="234">
        <v>9</v>
      </c>
      <c r="B41" s="235" t="s">
        <v>299</v>
      </c>
      <c r="C41" s="245" t="s">
        <v>300</v>
      </c>
      <c r="D41" s="236" t="s">
        <v>301</v>
      </c>
      <c r="E41" s="237">
        <v>0.6</v>
      </c>
      <c r="F41" s="238">
        <f>H41+J41</f>
        <v>0</v>
      </c>
      <c r="G41" s="238">
        <f>ROUND(E41*F41,2)</f>
        <v>0</v>
      </c>
      <c r="H41" s="239"/>
      <c r="I41" s="238">
        <f>ROUND(E41*H41,2)</f>
        <v>0</v>
      </c>
      <c r="J41" s="239"/>
      <c r="K41" s="238">
        <f>ROUND(E41*J41,2)</f>
        <v>0</v>
      </c>
      <c r="L41" s="238">
        <v>21</v>
      </c>
      <c r="M41" s="238">
        <f>G41*(1+L41/100)</f>
        <v>0</v>
      </c>
      <c r="N41" s="237">
        <v>1E-3</v>
      </c>
      <c r="O41" s="237">
        <f>ROUND(E41*N41,2)</f>
        <v>0</v>
      </c>
      <c r="P41" s="237">
        <v>0</v>
      </c>
      <c r="Q41" s="237">
        <f>ROUND(E41*P41,2)</f>
        <v>0</v>
      </c>
      <c r="R41" s="238" t="s">
        <v>302</v>
      </c>
      <c r="S41" s="238" t="s">
        <v>144</v>
      </c>
      <c r="T41" s="240" t="s">
        <v>206</v>
      </c>
      <c r="U41" s="223">
        <v>0</v>
      </c>
      <c r="V41" s="223">
        <f>ROUND(E41*U41,2)</f>
        <v>0</v>
      </c>
      <c r="W41" s="223"/>
      <c r="X41" s="223" t="s">
        <v>303</v>
      </c>
      <c r="Y41" s="223" t="s">
        <v>147</v>
      </c>
      <c r="Z41" s="213"/>
      <c r="AA41" s="213"/>
      <c r="AB41" s="213"/>
      <c r="AC41" s="213"/>
      <c r="AD41" s="213"/>
      <c r="AE41" s="213"/>
      <c r="AF41" s="213"/>
      <c r="AG41" s="213" t="s">
        <v>304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2" x14ac:dyDescent="0.2">
      <c r="A42" s="220"/>
      <c r="B42" s="221"/>
      <c r="C42" s="247" t="s">
        <v>305</v>
      </c>
      <c r="D42" s="224"/>
      <c r="E42" s="225">
        <v>0.6</v>
      </c>
      <c r="F42" s="223"/>
      <c r="G42" s="223"/>
      <c r="H42" s="223"/>
      <c r="I42" s="223"/>
      <c r="J42" s="223"/>
      <c r="K42" s="223"/>
      <c r="L42" s="223"/>
      <c r="M42" s="223"/>
      <c r="N42" s="222"/>
      <c r="O42" s="222"/>
      <c r="P42" s="222"/>
      <c r="Q42" s="222"/>
      <c r="R42" s="223"/>
      <c r="S42" s="223"/>
      <c r="T42" s="223"/>
      <c r="U42" s="223"/>
      <c r="V42" s="223"/>
      <c r="W42" s="223"/>
      <c r="X42" s="223"/>
      <c r="Y42" s="223"/>
      <c r="Z42" s="213"/>
      <c r="AA42" s="213"/>
      <c r="AB42" s="213"/>
      <c r="AC42" s="213"/>
      <c r="AD42" s="213"/>
      <c r="AE42" s="213"/>
      <c r="AF42" s="213"/>
      <c r="AG42" s="213" t="s">
        <v>152</v>
      </c>
      <c r="AH42" s="213">
        <v>0</v>
      </c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2" x14ac:dyDescent="0.2">
      <c r="A43" s="220"/>
      <c r="B43" s="221"/>
      <c r="C43" s="248"/>
      <c r="D43" s="243"/>
      <c r="E43" s="243"/>
      <c r="F43" s="243"/>
      <c r="G43" s="243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158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13.6" x14ac:dyDescent="0.2">
      <c r="A44" s="227" t="s">
        <v>139</v>
      </c>
      <c r="B44" s="228" t="s">
        <v>95</v>
      </c>
      <c r="C44" s="244" t="s">
        <v>96</v>
      </c>
      <c r="D44" s="229"/>
      <c r="E44" s="230"/>
      <c r="F44" s="231"/>
      <c r="G44" s="231">
        <f>SUMIF(AG45:AG73,"&lt;&gt;NOR",G45:G73)</f>
        <v>0</v>
      </c>
      <c r="H44" s="231"/>
      <c r="I44" s="231">
        <f>SUM(I45:I73)</f>
        <v>0</v>
      </c>
      <c r="J44" s="231"/>
      <c r="K44" s="231">
        <f>SUM(K45:K73)</f>
        <v>0</v>
      </c>
      <c r="L44" s="231"/>
      <c r="M44" s="231">
        <f>SUM(M45:M73)</f>
        <v>0</v>
      </c>
      <c r="N44" s="230"/>
      <c r="O44" s="230">
        <f>SUM(O45:O73)</f>
        <v>35.56</v>
      </c>
      <c r="P44" s="230"/>
      <c r="Q44" s="230">
        <f>SUM(Q45:Q73)</f>
        <v>0</v>
      </c>
      <c r="R44" s="231"/>
      <c r="S44" s="231"/>
      <c r="T44" s="232"/>
      <c r="U44" s="226"/>
      <c r="V44" s="226">
        <f>SUM(V45:V73)</f>
        <v>45.12</v>
      </c>
      <c r="W44" s="226"/>
      <c r="X44" s="226"/>
      <c r="Y44" s="226"/>
      <c r="AG44" t="s">
        <v>140</v>
      </c>
    </row>
    <row r="45" spans="1:60" outlineLevel="1" x14ac:dyDescent="0.2">
      <c r="A45" s="234">
        <v>10</v>
      </c>
      <c r="B45" s="235" t="s">
        <v>306</v>
      </c>
      <c r="C45" s="245" t="s">
        <v>307</v>
      </c>
      <c r="D45" s="236" t="s">
        <v>204</v>
      </c>
      <c r="E45" s="237">
        <v>27</v>
      </c>
      <c r="F45" s="238">
        <f>H45+J45</f>
        <v>0</v>
      </c>
      <c r="G45" s="238">
        <f>ROUND(E45*F45,2)</f>
        <v>0</v>
      </c>
      <c r="H45" s="239"/>
      <c r="I45" s="238">
        <f>ROUND(E45*H45,2)</f>
        <v>0</v>
      </c>
      <c r="J45" s="239"/>
      <c r="K45" s="238">
        <f>ROUND(E45*J45,2)</f>
        <v>0</v>
      </c>
      <c r="L45" s="238">
        <v>21</v>
      </c>
      <c r="M45" s="238">
        <f>G45*(1+L45/100)</f>
        <v>0</v>
      </c>
      <c r="N45" s="237">
        <v>0.58748999999999996</v>
      </c>
      <c r="O45" s="237">
        <f>ROUND(E45*N45,2)</f>
        <v>15.86</v>
      </c>
      <c r="P45" s="237">
        <v>0</v>
      </c>
      <c r="Q45" s="237">
        <f>ROUND(E45*P45,2)</f>
        <v>0</v>
      </c>
      <c r="R45" s="238" t="s">
        <v>205</v>
      </c>
      <c r="S45" s="238" t="s">
        <v>144</v>
      </c>
      <c r="T45" s="240" t="s">
        <v>206</v>
      </c>
      <c r="U45" s="223">
        <v>0.03</v>
      </c>
      <c r="V45" s="223">
        <f>ROUND(E45*U45,2)</f>
        <v>0.81</v>
      </c>
      <c r="W45" s="223"/>
      <c r="X45" s="223" t="s">
        <v>207</v>
      </c>
      <c r="Y45" s="223" t="s">
        <v>147</v>
      </c>
      <c r="Z45" s="213"/>
      <c r="AA45" s="213"/>
      <c r="AB45" s="213"/>
      <c r="AC45" s="213"/>
      <c r="AD45" s="213"/>
      <c r="AE45" s="213"/>
      <c r="AF45" s="213"/>
      <c r="AG45" s="213" t="s">
        <v>208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">
      <c r="A46" s="220"/>
      <c r="B46" s="221"/>
      <c r="C46" s="254" t="s">
        <v>308</v>
      </c>
      <c r="D46" s="252"/>
      <c r="E46" s="252"/>
      <c r="F46" s="252"/>
      <c r="G46" s="252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219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2" x14ac:dyDescent="0.2">
      <c r="A47" s="220"/>
      <c r="B47" s="221"/>
      <c r="C47" s="247" t="s">
        <v>309</v>
      </c>
      <c r="D47" s="224"/>
      <c r="E47" s="225">
        <v>27</v>
      </c>
      <c r="F47" s="223"/>
      <c r="G47" s="223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152</v>
      </c>
      <c r="AH47" s="213">
        <v>0</v>
      </c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2" x14ac:dyDescent="0.2">
      <c r="A48" s="220"/>
      <c r="B48" s="221"/>
      <c r="C48" s="248"/>
      <c r="D48" s="243"/>
      <c r="E48" s="243"/>
      <c r="F48" s="243"/>
      <c r="G48" s="243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158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34">
        <v>11</v>
      </c>
      <c r="B49" s="235" t="s">
        <v>310</v>
      </c>
      <c r="C49" s="245" t="s">
        <v>311</v>
      </c>
      <c r="D49" s="236" t="s">
        <v>204</v>
      </c>
      <c r="E49" s="237">
        <v>1.8</v>
      </c>
      <c r="F49" s="238">
        <f>H49+J49</f>
        <v>0</v>
      </c>
      <c r="G49" s="238">
        <f>ROUND(E49*F49,2)</f>
        <v>0</v>
      </c>
      <c r="H49" s="239"/>
      <c r="I49" s="238">
        <f>ROUND(E49*H49,2)</f>
        <v>0</v>
      </c>
      <c r="J49" s="239"/>
      <c r="K49" s="238">
        <f>ROUND(E49*J49,2)</f>
        <v>0</v>
      </c>
      <c r="L49" s="238">
        <v>21</v>
      </c>
      <c r="M49" s="238">
        <f>G49*(1+L49/100)</f>
        <v>0</v>
      </c>
      <c r="N49" s="237">
        <v>0.31387999999999999</v>
      </c>
      <c r="O49" s="237">
        <f>ROUND(E49*N49,2)</f>
        <v>0.56000000000000005</v>
      </c>
      <c r="P49" s="237">
        <v>0</v>
      </c>
      <c r="Q49" s="237">
        <f>ROUND(E49*P49,2)</f>
        <v>0</v>
      </c>
      <c r="R49" s="238" t="s">
        <v>205</v>
      </c>
      <c r="S49" s="238" t="s">
        <v>144</v>
      </c>
      <c r="T49" s="240" t="s">
        <v>206</v>
      </c>
      <c r="U49" s="223">
        <v>1.1439999999999999</v>
      </c>
      <c r="V49" s="223">
        <f>ROUND(E49*U49,2)</f>
        <v>2.06</v>
      </c>
      <c r="W49" s="223"/>
      <c r="X49" s="223" t="s">
        <v>207</v>
      </c>
      <c r="Y49" s="223" t="s">
        <v>147</v>
      </c>
      <c r="Z49" s="213"/>
      <c r="AA49" s="213"/>
      <c r="AB49" s="213"/>
      <c r="AC49" s="213"/>
      <c r="AD49" s="213"/>
      <c r="AE49" s="213"/>
      <c r="AF49" s="213"/>
      <c r="AG49" s="213" t="s">
        <v>208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2" x14ac:dyDescent="0.2">
      <c r="A50" s="220"/>
      <c r="B50" s="221"/>
      <c r="C50" s="254" t="s">
        <v>312</v>
      </c>
      <c r="D50" s="252"/>
      <c r="E50" s="252"/>
      <c r="F50" s="252"/>
      <c r="G50" s="252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219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41" t="str">
        <f>C50</f>
        <v>s provedením lože do 50 mm, s vyplněním spár, s dvojím beraněním a se smetením přebytečného materiálu na krajnici</v>
      </c>
      <c r="BB50" s="213"/>
      <c r="BC50" s="213"/>
      <c r="BD50" s="213"/>
      <c r="BE50" s="213"/>
      <c r="BF50" s="213"/>
      <c r="BG50" s="213"/>
      <c r="BH50" s="213"/>
    </row>
    <row r="51" spans="1:60" outlineLevel="2" x14ac:dyDescent="0.2">
      <c r="A51" s="220"/>
      <c r="B51" s="221"/>
      <c r="C51" s="247" t="s">
        <v>313</v>
      </c>
      <c r="D51" s="224"/>
      <c r="E51" s="225">
        <v>1.8</v>
      </c>
      <c r="F51" s="223"/>
      <c r="G51" s="223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3"/>
      <c r="AA51" s="213"/>
      <c r="AB51" s="213"/>
      <c r="AC51" s="213"/>
      <c r="AD51" s="213"/>
      <c r="AE51" s="213"/>
      <c r="AF51" s="213"/>
      <c r="AG51" s="213" t="s">
        <v>152</v>
      </c>
      <c r="AH51" s="213">
        <v>0</v>
      </c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48"/>
      <c r="D52" s="243"/>
      <c r="E52" s="243"/>
      <c r="F52" s="243"/>
      <c r="G52" s="24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158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34">
        <v>12</v>
      </c>
      <c r="B53" s="235" t="s">
        <v>314</v>
      </c>
      <c r="C53" s="245" t="s">
        <v>315</v>
      </c>
      <c r="D53" s="236" t="s">
        <v>204</v>
      </c>
      <c r="E53" s="237">
        <v>27</v>
      </c>
      <c r="F53" s="238">
        <f>H53+J53</f>
        <v>0</v>
      </c>
      <c r="G53" s="238">
        <f>ROUND(E53*F53,2)</f>
        <v>0</v>
      </c>
      <c r="H53" s="239"/>
      <c r="I53" s="238">
        <f>ROUND(E53*H53,2)</f>
        <v>0</v>
      </c>
      <c r="J53" s="239"/>
      <c r="K53" s="238">
        <f>ROUND(E53*J53,2)</f>
        <v>0</v>
      </c>
      <c r="L53" s="238">
        <v>21</v>
      </c>
      <c r="M53" s="238">
        <f>G53*(1+L53/100)</f>
        <v>0</v>
      </c>
      <c r="N53" s="237">
        <v>0.31387999999999999</v>
      </c>
      <c r="O53" s="237">
        <f>ROUND(E53*N53,2)</f>
        <v>8.4700000000000006</v>
      </c>
      <c r="P53" s="237">
        <v>0</v>
      </c>
      <c r="Q53" s="237">
        <f>ROUND(E53*P53,2)</f>
        <v>0</v>
      </c>
      <c r="R53" s="238" t="s">
        <v>205</v>
      </c>
      <c r="S53" s="238" t="s">
        <v>144</v>
      </c>
      <c r="T53" s="240" t="s">
        <v>206</v>
      </c>
      <c r="U53" s="223">
        <v>1.21</v>
      </c>
      <c r="V53" s="223">
        <f>ROUND(E53*U53,2)</f>
        <v>32.67</v>
      </c>
      <c r="W53" s="223"/>
      <c r="X53" s="223" t="s">
        <v>207</v>
      </c>
      <c r="Y53" s="223" t="s">
        <v>147</v>
      </c>
      <c r="Z53" s="213"/>
      <c r="AA53" s="213"/>
      <c r="AB53" s="213"/>
      <c r="AC53" s="213"/>
      <c r="AD53" s="213"/>
      <c r="AE53" s="213"/>
      <c r="AF53" s="213"/>
      <c r="AG53" s="213" t="s">
        <v>208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2" x14ac:dyDescent="0.2">
      <c r="A54" s="220"/>
      <c r="B54" s="221"/>
      <c r="C54" s="254" t="s">
        <v>312</v>
      </c>
      <c r="D54" s="252"/>
      <c r="E54" s="252"/>
      <c r="F54" s="252"/>
      <c r="G54" s="252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219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41" t="str">
        <f>C54</f>
        <v>s provedením lože do 50 mm, s vyplněním spár, s dvojím beraněním a se smetením přebytečného materiálu na krajnici</v>
      </c>
      <c r="BB54" s="213"/>
      <c r="BC54" s="213"/>
      <c r="BD54" s="213"/>
      <c r="BE54" s="213"/>
      <c r="BF54" s="213"/>
      <c r="BG54" s="213"/>
      <c r="BH54" s="213"/>
    </row>
    <row r="55" spans="1:60" outlineLevel="2" x14ac:dyDescent="0.2">
      <c r="A55" s="220"/>
      <c r="B55" s="221"/>
      <c r="C55" s="247" t="s">
        <v>316</v>
      </c>
      <c r="D55" s="224"/>
      <c r="E55" s="225">
        <v>27</v>
      </c>
      <c r="F55" s="223"/>
      <c r="G55" s="223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3"/>
      <c r="AA55" s="213"/>
      <c r="AB55" s="213"/>
      <c r="AC55" s="213"/>
      <c r="AD55" s="213"/>
      <c r="AE55" s="213"/>
      <c r="AF55" s="213"/>
      <c r="AG55" s="213" t="s">
        <v>152</v>
      </c>
      <c r="AH55" s="213">
        <v>0</v>
      </c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48"/>
      <c r="D56" s="243"/>
      <c r="E56" s="243"/>
      <c r="F56" s="243"/>
      <c r="G56" s="24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158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34">
        <v>13</v>
      </c>
      <c r="B57" s="235" t="s">
        <v>317</v>
      </c>
      <c r="C57" s="245" t="s">
        <v>318</v>
      </c>
      <c r="D57" s="236" t="s">
        <v>204</v>
      </c>
      <c r="E57" s="237">
        <v>1.65</v>
      </c>
      <c r="F57" s="238">
        <f>H57+J57</f>
        <v>0</v>
      </c>
      <c r="G57" s="238">
        <f>ROUND(E57*F57,2)</f>
        <v>0</v>
      </c>
      <c r="H57" s="239"/>
      <c r="I57" s="238">
        <f>ROUND(E57*H57,2)</f>
        <v>0</v>
      </c>
      <c r="J57" s="239"/>
      <c r="K57" s="238">
        <f>ROUND(E57*J57,2)</f>
        <v>0</v>
      </c>
      <c r="L57" s="238">
        <v>21</v>
      </c>
      <c r="M57" s="238">
        <f>G57*(1+L57/100)</f>
        <v>0</v>
      </c>
      <c r="N57" s="237">
        <v>1.4999999999999999E-2</v>
      </c>
      <c r="O57" s="237">
        <f>ROUND(E57*N57,2)</f>
        <v>0.02</v>
      </c>
      <c r="P57" s="237">
        <v>0</v>
      </c>
      <c r="Q57" s="237">
        <f>ROUND(E57*P57,2)</f>
        <v>0</v>
      </c>
      <c r="R57" s="238" t="s">
        <v>205</v>
      </c>
      <c r="S57" s="238" t="s">
        <v>144</v>
      </c>
      <c r="T57" s="240" t="s">
        <v>206</v>
      </c>
      <c r="U57" s="223">
        <v>0.39400000000000002</v>
      </c>
      <c r="V57" s="223">
        <f>ROUND(E57*U57,2)</f>
        <v>0.65</v>
      </c>
      <c r="W57" s="223"/>
      <c r="X57" s="223" t="s">
        <v>207</v>
      </c>
      <c r="Y57" s="223" t="s">
        <v>147</v>
      </c>
      <c r="Z57" s="213"/>
      <c r="AA57" s="213"/>
      <c r="AB57" s="213"/>
      <c r="AC57" s="213"/>
      <c r="AD57" s="213"/>
      <c r="AE57" s="213"/>
      <c r="AF57" s="213"/>
      <c r="AG57" s="213" t="s">
        <v>208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2" x14ac:dyDescent="0.2">
      <c r="A58" s="220"/>
      <c r="B58" s="221"/>
      <c r="C58" s="254" t="s">
        <v>319</v>
      </c>
      <c r="D58" s="252"/>
      <c r="E58" s="252"/>
      <c r="F58" s="252"/>
      <c r="G58" s="252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219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2" x14ac:dyDescent="0.2">
      <c r="A59" s="220"/>
      <c r="B59" s="221"/>
      <c r="C59" s="247" t="s">
        <v>320</v>
      </c>
      <c r="D59" s="224"/>
      <c r="E59" s="225">
        <v>1.05</v>
      </c>
      <c r="F59" s="223"/>
      <c r="G59" s="223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3"/>
      <c r="AA59" s="213"/>
      <c r="AB59" s="213"/>
      <c r="AC59" s="213"/>
      <c r="AD59" s="213"/>
      <c r="AE59" s="213"/>
      <c r="AF59" s="213"/>
      <c r="AG59" s="213" t="s">
        <v>152</v>
      </c>
      <c r="AH59" s="213">
        <v>0</v>
      </c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3" x14ac:dyDescent="0.2">
      <c r="A60" s="220"/>
      <c r="B60" s="221"/>
      <c r="C60" s="247" t="s">
        <v>321</v>
      </c>
      <c r="D60" s="224"/>
      <c r="E60" s="225">
        <v>0.6</v>
      </c>
      <c r="F60" s="223"/>
      <c r="G60" s="223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3"/>
      <c r="AA60" s="213"/>
      <c r="AB60" s="213"/>
      <c r="AC60" s="213"/>
      <c r="AD60" s="213"/>
      <c r="AE60" s="213"/>
      <c r="AF60" s="213"/>
      <c r="AG60" s="213" t="s">
        <v>152</v>
      </c>
      <c r="AH60" s="213">
        <v>0</v>
      </c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2" x14ac:dyDescent="0.2">
      <c r="A61" s="220"/>
      <c r="B61" s="221"/>
      <c r="C61" s="248"/>
      <c r="D61" s="243"/>
      <c r="E61" s="243"/>
      <c r="F61" s="243"/>
      <c r="G61" s="243"/>
      <c r="H61" s="223"/>
      <c r="I61" s="223"/>
      <c r="J61" s="223"/>
      <c r="K61" s="223"/>
      <c r="L61" s="223"/>
      <c r="M61" s="223"/>
      <c r="N61" s="222"/>
      <c r="O61" s="222"/>
      <c r="P61" s="222"/>
      <c r="Q61" s="222"/>
      <c r="R61" s="223"/>
      <c r="S61" s="223"/>
      <c r="T61" s="223"/>
      <c r="U61" s="223"/>
      <c r="V61" s="223"/>
      <c r="W61" s="223"/>
      <c r="X61" s="223"/>
      <c r="Y61" s="223"/>
      <c r="Z61" s="213"/>
      <c r="AA61" s="213"/>
      <c r="AB61" s="213"/>
      <c r="AC61" s="213"/>
      <c r="AD61" s="213"/>
      <c r="AE61" s="213"/>
      <c r="AF61" s="213"/>
      <c r="AG61" s="213" t="s">
        <v>158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">
      <c r="A62" s="234">
        <v>14</v>
      </c>
      <c r="B62" s="235" t="s">
        <v>322</v>
      </c>
      <c r="C62" s="245" t="s">
        <v>323</v>
      </c>
      <c r="D62" s="236" t="s">
        <v>204</v>
      </c>
      <c r="E62" s="237">
        <v>28.8</v>
      </c>
      <c r="F62" s="238">
        <f>H62+J62</f>
        <v>0</v>
      </c>
      <c r="G62" s="238">
        <f>ROUND(E62*F62,2)</f>
        <v>0</v>
      </c>
      <c r="H62" s="239"/>
      <c r="I62" s="238">
        <f>ROUND(E62*H62,2)</f>
        <v>0</v>
      </c>
      <c r="J62" s="239"/>
      <c r="K62" s="238">
        <f>ROUND(E62*J62,2)</f>
        <v>0</v>
      </c>
      <c r="L62" s="238">
        <v>21</v>
      </c>
      <c r="M62" s="238">
        <f>G62*(1+L62/100)</f>
        <v>0</v>
      </c>
      <c r="N62" s="237">
        <v>0.14607000000000001</v>
      </c>
      <c r="O62" s="237">
        <f>ROUND(E62*N62,2)</f>
        <v>4.21</v>
      </c>
      <c r="P62" s="237">
        <v>0</v>
      </c>
      <c r="Q62" s="237">
        <f>ROUND(E62*P62,2)</f>
        <v>0</v>
      </c>
      <c r="R62" s="238" t="s">
        <v>205</v>
      </c>
      <c r="S62" s="238" t="s">
        <v>144</v>
      </c>
      <c r="T62" s="240" t="s">
        <v>206</v>
      </c>
      <c r="U62" s="223">
        <v>0.31</v>
      </c>
      <c r="V62" s="223">
        <f>ROUND(E62*U62,2)</f>
        <v>8.93</v>
      </c>
      <c r="W62" s="223"/>
      <c r="X62" s="223" t="s">
        <v>207</v>
      </c>
      <c r="Y62" s="223" t="s">
        <v>147</v>
      </c>
      <c r="Z62" s="213"/>
      <c r="AA62" s="213"/>
      <c r="AB62" s="213"/>
      <c r="AC62" s="213"/>
      <c r="AD62" s="213"/>
      <c r="AE62" s="213"/>
      <c r="AF62" s="213"/>
      <c r="AG62" s="213" t="s">
        <v>208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2" x14ac:dyDescent="0.2">
      <c r="A63" s="220"/>
      <c r="B63" s="221"/>
      <c r="C63" s="254" t="s">
        <v>324</v>
      </c>
      <c r="D63" s="252"/>
      <c r="E63" s="252"/>
      <c r="F63" s="252"/>
      <c r="G63" s="252"/>
      <c r="H63" s="223"/>
      <c r="I63" s="223"/>
      <c r="J63" s="223"/>
      <c r="K63" s="223"/>
      <c r="L63" s="223"/>
      <c r="M63" s="223"/>
      <c r="N63" s="222"/>
      <c r="O63" s="222"/>
      <c r="P63" s="222"/>
      <c r="Q63" s="222"/>
      <c r="R63" s="223"/>
      <c r="S63" s="223"/>
      <c r="T63" s="223"/>
      <c r="U63" s="223"/>
      <c r="V63" s="223"/>
      <c r="W63" s="223"/>
      <c r="X63" s="223"/>
      <c r="Y63" s="223"/>
      <c r="Z63" s="213"/>
      <c r="AA63" s="213"/>
      <c r="AB63" s="213"/>
      <c r="AC63" s="213"/>
      <c r="AD63" s="213"/>
      <c r="AE63" s="213"/>
      <c r="AF63" s="213"/>
      <c r="AG63" s="213" t="s">
        <v>219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2" x14ac:dyDescent="0.2">
      <c r="A64" s="220"/>
      <c r="B64" s="221"/>
      <c r="C64" s="247" t="s">
        <v>325</v>
      </c>
      <c r="D64" s="224"/>
      <c r="E64" s="225">
        <v>1.8</v>
      </c>
      <c r="F64" s="223"/>
      <c r="G64" s="223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3"/>
      <c r="AA64" s="213"/>
      <c r="AB64" s="213"/>
      <c r="AC64" s="213"/>
      <c r="AD64" s="213"/>
      <c r="AE64" s="213"/>
      <c r="AF64" s="213"/>
      <c r="AG64" s="213" t="s">
        <v>152</v>
      </c>
      <c r="AH64" s="213">
        <v>5</v>
      </c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3" x14ac:dyDescent="0.2">
      <c r="A65" s="220"/>
      <c r="B65" s="221"/>
      <c r="C65" s="247" t="s">
        <v>326</v>
      </c>
      <c r="D65" s="224"/>
      <c r="E65" s="225">
        <v>27</v>
      </c>
      <c r="F65" s="223"/>
      <c r="G65" s="223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152</v>
      </c>
      <c r="AH65" s="213">
        <v>5</v>
      </c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2" x14ac:dyDescent="0.2">
      <c r="A66" s="220"/>
      <c r="B66" s="221"/>
      <c r="C66" s="248"/>
      <c r="D66" s="243"/>
      <c r="E66" s="243"/>
      <c r="F66" s="243"/>
      <c r="G66" s="243"/>
      <c r="H66" s="223"/>
      <c r="I66" s="223"/>
      <c r="J66" s="223"/>
      <c r="K66" s="223"/>
      <c r="L66" s="223"/>
      <c r="M66" s="223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223"/>
      <c r="Y66" s="223"/>
      <c r="Z66" s="213"/>
      <c r="AA66" s="213"/>
      <c r="AB66" s="213"/>
      <c r="AC66" s="213"/>
      <c r="AD66" s="213"/>
      <c r="AE66" s="213"/>
      <c r="AF66" s="213"/>
      <c r="AG66" s="213" t="s">
        <v>158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">
      <c r="A67" s="234">
        <v>15</v>
      </c>
      <c r="B67" s="235" t="s">
        <v>327</v>
      </c>
      <c r="C67" s="245" t="s">
        <v>328</v>
      </c>
      <c r="D67" s="236" t="s">
        <v>204</v>
      </c>
      <c r="E67" s="237">
        <v>29.7</v>
      </c>
      <c r="F67" s="238">
        <f>H67+J67</f>
        <v>0</v>
      </c>
      <c r="G67" s="238">
        <f>ROUND(E67*F67,2)</f>
        <v>0</v>
      </c>
      <c r="H67" s="239"/>
      <c r="I67" s="238">
        <f>ROUND(E67*H67,2)</f>
        <v>0</v>
      </c>
      <c r="J67" s="239"/>
      <c r="K67" s="238">
        <f>ROUND(E67*J67,2)</f>
        <v>0</v>
      </c>
      <c r="L67" s="238">
        <v>21</v>
      </c>
      <c r="M67" s="238">
        <f>G67*(1+L67/100)</f>
        <v>0</v>
      </c>
      <c r="N67" s="237">
        <v>0.2</v>
      </c>
      <c r="O67" s="237">
        <f>ROUND(E67*N67,2)</f>
        <v>5.94</v>
      </c>
      <c r="P67" s="237">
        <v>0</v>
      </c>
      <c r="Q67" s="237">
        <f>ROUND(E67*P67,2)</f>
        <v>0</v>
      </c>
      <c r="R67" s="238" t="s">
        <v>302</v>
      </c>
      <c r="S67" s="238" t="s">
        <v>144</v>
      </c>
      <c r="T67" s="240" t="s">
        <v>206</v>
      </c>
      <c r="U67" s="223">
        <v>0</v>
      </c>
      <c r="V67" s="223">
        <f>ROUND(E67*U67,2)</f>
        <v>0</v>
      </c>
      <c r="W67" s="223"/>
      <c r="X67" s="223" t="s">
        <v>303</v>
      </c>
      <c r="Y67" s="223" t="s">
        <v>147</v>
      </c>
      <c r="Z67" s="213"/>
      <c r="AA67" s="213"/>
      <c r="AB67" s="213"/>
      <c r="AC67" s="213"/>
      <c r="AD67" s="213"/>
      <c r="AE67" s="213"/>
      <c r="AF67" s="213"/>
      <c r="AG67" s="213" t="s">
        <v>304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2" x14ac:dyDescent="0.2">
      <c r="A68" s="220"/>
      <c r="B68" s="221"/>
      <c r="C68" s="247" t="s">
        <v>329</v>
      </c>
      <c r="D68" s="224"/>
      <c r="E68" s="225">
        <v>27</v>
      </c>
      <c r="F68" s="223"/>
      <c r="G68" s="223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3"/>
      <c r="AA68" s="213"/>
      <c r="AB68" s="213"/>
      <c r="AC68" s="213"/>
      <c r="AD68" s="213"/>
      <c r="AE68" s="213"/>
      <c r="AF68" s="213"/>
      <c r="AG68" s="213" t="s">
        <v>152</v>
      </c>
      <c r="AH68" s="213">
        <v>0</v>
      </c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3" x14ac:dyDescent="0.2">
      <c r="A69" s="220"/>
      <c r="B69" s="221"/>
      <c r="C69" s="247" t="s">
        <v>330</v>
      </c>
      <c r="D69" s="224"/>
      <c r="E69" s="225">
        <v>2.7</v>
      </c>
      <c r="F69" s="223"/>
      <c r="G69" s="223"/>
      <c r="H69" s="223"/>
      <c r="I69" s="223"/>
      <c r="J69" s="223"/>
      <c r="K69" s="223"/>
      <c r="L69" s="223"/>
      <c r="M69" s="223"/>
      <c r="N69" s="222"/>
      <c r="O69" s="222"/>
      <c r="P69" s="222"/>
      <c r="Q69" s="222"/>
      <c r="R69" s="223"/>
      <c r="S69" s="223"/>
      <c r="T69" s="223"/>
      <c r="U69" s="223"/>
      <c r="V69" s="223"/>
      <c r="W69" s="223"/>
      <c r="X69" s="223"/>
      <c r="Y69" s="223"/>
      <c r="Z69" s="213"/>
      <c r="AA69" s="213"/>
      <c r="AB69" s="213"/>
      <c r="AC69" s="213"/>
      <c r="AD69" s="213"/>
      <c r="AE69" s="213"/>
      <c r="AF69" s="213"/>
      <c r="AG69" s="213" t="s">
        <v>152</v>
      </c>
      <c r="AH69" s="213">
        <v>0</v>
      </c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2" x14ac:dyDescent="0.2">
      <c r="A70" s="220"/>
      <c r="B70" s="221"/>
      <c r="C70" s="248"/>
      <c r="D70" s="243"/>
      <c r="E70" s="243"/>
      <c r="F70" s="243"/>
      <c r="G70" s="243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3"/>
      <c r="AA70" s="213"/>
      <c r="AB70" s="213"/>
      <c r="AC70" s="213"/>
      <c r="AD70" s="213"/>
      <c r="AE70" s="213"/>
      <c r="AF70" s="213"/>
      <c r="AG70" s="213" t="s">
        <v>158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34">
        <v>16</v>
      </c>
      <c r="B71" s="235" t="s">
        <v>331</v>
      </c>
      <c r="C71" s="245" t="s">
        <v>332</v>
      </c>
      <c r="D71" s="236" t="s">
        <v>247</v>
      </c>
      <c r="E71" s="237">
        <v>0.5</v>
      </c>
      <c r="F71" s="238">
        <f>H71+J71</f>
        <v>0</v>
      </c>
      <c r="G71" s="238">
        <f>ROUND(E71*F71,2)</f>
        <v>0</v>
      </c>
      <c r="H71" s="239"/>
      <c r="I71" s="238">
        <f>ROUND(E71*H71,2)</f>
        <v>0</v>
      </c>
      <c r="J71" s="239"/>
      <c r="K71" s="238">
        <f>ROUND(E71*J71,2)</f>
        <v>0</v>
      </c>
      <c r="L71" s="238">
        <v>21</v>
      </c>
      <c r="M71" s="238">
        <f>G71*(1+L71/100)</f>
        <v>0</v>
      </c>
      <c r="N71" s="237">
        <v>1</v>
      </c>
      <c r="O71" s="237">
        <f>ROUND(E71*N71,2)</f>
        <v>0.5</v>
      </c>
      <c r="P71" s="237">
        <v>0</v>
      </c>
      <c r="Q71" s="237">
        <f>ROUND(E71*P71,2)</f>
        <v>0</v>
      </c>
      <c r="R71" s="238" t="s">
        <v>302</v>
      </c>
      <c r="S71" s="238" t="s">
        <v>144</v>
      </c>
      <c r="T71" s="240" t="s">
        <v>206</v>
      </c>
      <c r="U71" s="223">
        <v>0</v>
      </c>
      <c r="V71" s="223">
        <f>ROUND(E71*U71,2)</f>
        <v>0</v>
      </c>
      <c r="W71" s="223"/>
      <c r="X71" s="223" t="s">
        <v>303</v>
      </c>
      <c r="Y71" s="223" t="s">
        <v>147</v>
      </c>
      <c r="Z71" s="213"/>
      <c r="AA71" s="213"/>
      <c r="AB71" s="213"/>
      <c r="AC71" s="213"/>
      <c r="AD71" s="213"/>
      <c r="AE71" s="213"/>
      <c r="AF71" s="213"/>
      <c r="AG71" s="213" t="s">
        <v>304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2" x14ac:dyDescent="0.2">
      <c r="A72" s="220"/>
      <c r="B72" s="221"/>
      <c r="C72" s="247" t="s">
        <v>333</v>
      </c>
      <c r="D72" s="224"/>
      <c r="E72" s="225">
        <v>0.5</v>
      </c>
      <c r="F72" s="223"/>
      <c r="G72" s="223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3"/>
      <c r="AA72" s="213"/>
      <c r="AB72" s="213"/>
      <c r="AC72" s="213"/>
      <c r="AD72" s="213"/>
      <c r="AE72" s="213"/>
      <c r="AF72" s="213"/>
      <c r="AG72" s="213" t="s">
        <v>152</v>
      </c>
      <c r="AH72" s="213">
        <v>0</v>
      </c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2" x14ac:dyDescent="0.2">
      <c r="A73" s="220"/>
      <c r="B73" s="221"/>
      <c r="C73" s="248"/>
      <c r="D73" s="243"/>
      <c r="E73" s="243"/>
      <c r="F73" s="243"/>
      <c r="G73" s="243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3"/>
      <c r="AA73" s="213"/>
      <c r="AB73" s="213"/>
      <c r="AC73" s="213"/>
      <c r="AD73" s="213"/>
      <c r="AE73" s="213"/>
      <c r="AF73" s="213"/>
      <c r="AG73" s="213" t="s">
        <v>158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13.6" x14ac:dyDescent="0.2">
      <c r="A74" s="227" t="s">
        <v>139</v>
      </c>
      <c r="B74" s="228" t="s">
        <v>97</v>
      </c>
      <c r="C74" s="244" t="s">
        <v>98</v>
      </c>
      <c r="D74" s="229"/>
      <c r="E74" s="230"/>
      <c r="F74" s="231"/>
      <c r="G74" s="231">
        <f>SUMIF(AG75:AG94,"&lt;&gt;NOR",G75:G94)</f>
        <v>0</v>
      </c>
      <c r="H74" s="231"/>
      <c r="I74" s="231">
        <f>SUM(I75:I94)</f>
        <v>0</v>
      </c>
      <c r="J74" s="231"/>
      <c r="K74" s="231">
        <f>SUM(K75:K94)</f>
        <v>0</v>
      </c>
      <c r="L74" s="231"/>
      <c r="M74" s="231">
        <f>SUM(M75:M94)</f>
        <v>0</v>
      </c>
      <c r="N74" s="230"/>
      <c r="O74" s="230">
        <f>SUM(O75:O94)</f>
        <v>4.9399999999999995</v>
      </c>
      <c r="P74" s="230"/>
      <c r="Q74" s="230">
        <f>SUM(Q75:Q94)</f>
        <v>0</v>
      </c>
      <c r="R74" s="231"/>
      <c r="S74" s="231"/>
      <c r="T74" s="232"/>
      <c r="U74" s="226"/>
      <c r="V74" s="226">
        <f>SUM(V75:V94)</f>
        <v>9.57</v>
      </c>
      <c r="W74" s="226"/>
      <c r="X74" s="226"/>
      <c r="Y74" s="226"/>
      <c r="AG74" t="s">
        <v>140</v>
      </c>
    </row>
    <row r="75" spans="1:60" ht="21.75" outlineLevel="1" x14ac:dyDescent="0.2">
      <c r="A75" s="234">
        <v>17</v>
      </c>
      <c r="B75" s="235" t="s">
        <v>334</v>
      </c>
      <c r="C75" s="245" t="s">
        <v>335</v>
      </c>
      <c r="D75" s="236" t="s">
        <v>204</v>
      </c>
      <c r="E75" s="237">
        <v>12</v>
      </c>
      <c r="F75" s="238">
        <f>H75+J75</f>
        <v>0</v>
      </c>
      <c r="G75" s="238">
        <f>ROUND(E75*F75,2)</f>
        <v>0</v>
      </c>
      <c r="H75" s="239"/>
      <c r="I75" s="238">
        <f>ROUND(E75*H75,2)</f>
        <v>0</v>
      </c>
      <c r="J75" s="239"/>
      <c r="K75" s="238">
        <f>ROUND(E75*J75,2)</f>
        <v>0</v>
      </c>
      <c r="L75" s="238">
        <v>21</v>
      </c>
      <c r="M75" s="238">
        <f>G75*(1+L75/100)</f>
        <v>0</v>
      </c>
      <c r="N75" s="237">
        <v>1.08E-3</v>
      </c>
      <c r="O75" s="237">
        <f>ROUND(E75*N75,2)</f>
        <v>0.01</v>
      </c>
      <c r="P75" s="237">
        <v>0</v>
      </c>
      <c r="Q75" s="237">
        <f>ROUND(E75*P75,2)</f>
        <v>0</v>
      </c>
      <c r="R75" s="238" t="s">
        <v>205</v>
      </c>
      <c r="S75" s="238" t="s">
        <v>144</v>
      </c>
      <c r="T75" s="240" t="s">
        <v>206</v>
      </c>
      <c r="U75" s="223">
        <v>0.311</v>
      </c>
      <c r="V75" s="223">
        <f>ROUND(E75*U75,2)</f>
        <v>3.73</v>
      </c>
      <c r="W75" s="223"/>
      <c r="X75" s="223" t="s">
        <v>207</v>
      </c>
      <c r="Y75" s="223" t="s">
        <v>147</v>
      </c>
      <c r="Z75" s="213"/>
      <c r="AA75" s="213"/>
      <c r="AB75" s="213"/>
      <c r="AC75" s="213"/>
      <c r="AD75" s="213"/>
      <c r="AE75" s="213"/>
      <c r="AF75" s="213"/>
      <c r="AG75" s="213" t="s">
        <v>208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2" x14ac:dyDescent="0.2">
      <c r="A76" s="220"/>
      <c r="B76" s="221"/>
      <c r="C76" s="247" t="s">
        <v>336</v>
      </c>
      <c r="D76" s="224"/>
      <c r="E76" s="225">
        <v>12</v>
      </c>
      <c r="F76" s="223"/>
      <c r="G76" s="223"/>
      <c r="H76" s="223"/>
      <c r="I76" s="223"/>
      <c r="J76" s="223"/>
      <c r="K76" s="223"/>
      <c r="L76" s="223"/>
      <c r="M76" s="223"/>
      <c r="N76" s="222"/>
      <c r="O76" s="222"/>
      <c r="P76" s="222"/>
      <c r="Q76" s="222"/>
      <c r="R76" s="223"/>
      <c r="S76" s="223"/>
      <c r="T76" s="223"/>
      <c r="U76" s="223"/>
      <c r="V76" s="223"/>
      <c r="W76" s="223"/>
      <c r="X76" s="223"/>
      <c r="Y76" s="223"/>
      <c r="Z76" s="213"/>
      <c r="AA76" s="213"/>
      <c r="AB76" s="213"/>
      <c r="AC76" s="213"/>
      <c r="AD76" s="213"/>
      <c r="AE76" s="213"/>
      <c r="AF76" s="213"/>
      <c r="AG76" s="213" t="s">
        <v>152</v>
      </c>
      <c r="AH76" s="213">
        <v>5</v>
      </c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2" x14ac:dyDescent="0.2">
      <c r="A77" s="220"/>
      <c r="B77" s="221"/>
      <c r="C77" s="248"/>
      <c r="D77" s="243"/>
      <c r="E77" s="243"/>
      <c r="F77" s="243"/>
      <c r="G77" s="243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3"/>
      <c r="AA77" s="213"/>
      <c r="AB77" s="213"/>
      <c r="AC77" s="213"/>
      <c r="AD77" s="213"/>
      <c r="AE77" s="213"/>
      <c r="AF77" s="213"/>
      <c r="AG77" s="213" t="s">
        <v>158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34">
        <v>18</v>
      </c>
      <c r="B78" s="235" t="s">
        <v>337</v>
      </c>
      <c r="C78" s="245" t="s">
        <v>338</v>
      </c>
      <c r="D78" s="236" t="s">
        <v>204</v>
      </c>
      <c r="E78" s="237">
        <v>12</v>
      </c>
      <c r="F78" s="238">
        <f>H78+J78</f>
        <v>0</v>
      </c>
      <c r="G78" s="238">
        <f>ROUND(E78*F78,2)</f>
        <v>0</v>
      </c>
      <c r="H78" s="239"/>
      <c r="I78" s="238">
        <f>ROUND(E78*H78,2)</f>
        <v>0</v>
      </c>
      <c r="J78" s="239"/>
      <c r="K78" s="238">
        <f>ROUND(E78*J78,2)</f>
        <v>0</v>
      </c>
      <c r="L78" s="238">
        <v>21</v>
      </c>
      <c r="M78" s="238">
        <f>G78*(1+L78/100)</f>
        <v>0</v>
      </c>
      <c r="N78" s="237">
        <v>0</v>
      </c>
      <c r="O78" s="237">
        <f>ROUND(E78*N78,2)</f>
        <v>0</v>
      </c>
      <c r="P78" s="237">
        <v>0</v>
      </c>
      <c r="Q78" s="237">
        <f>ROUND(E78*P78,2)</f>
        <v>0</v>
      </c>
      <c r="R78" s="238" t="s">
        <v>205</v>
      </c>
      <c r="S78" s="238" t="s">
        <v>144</v>
      </c>
      <c r="T78" s="240" t="s">
        <v>206</v>
      </c>
      <c r="U78" s="223">
        <v>0.13</v>
      </c>
      <c r="V78" s="223">
        <f>ROUND(E78*U78,2)</f>
        <v>1.56</v>
      </c>
      <c r="W78" s="223"/>
      <c r="X78" s="223" t="s">
        <v>207</v>
      </c>
      <c r="Y78" s="223" t="s">
        <v>147</v>
      </c>
      <c r="Z78" s="213"/>
      <c r="AA78" s="213"/>
      <c r="AB78" s="213"/>
      <c r="AC78" s="213"/>
      <c r="AD78" s="213"/>
      <c r="AE78" s="213"/>
      <c r="AF78" s="213"/>
      <c r="AG78" s="213" t="s">
        <v>208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2" x14ac:dyDescent="0.2">
      <c r="A79" s="220"/>
      <c r="B79" s="221"/>
      <c r="C79" s="254" t="s">
        <v>339</v>
      </c>
      <c r="D79" s="252"/>
      <c r="E79" s="252"/>
      <c r="F79" s="252"/>
      <c r="G79" s="252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3"/>
      <c r="AA79" s="213"/>
      <c r="AB79" s="213"/>
      <c r="AC79" s="213"/>
      <c r="AD79" s="213"/>
      <c r="AE79" s="213"/>
      <c r="AF79" s="213"/>
      <c r="AG79" s="213" t="s">
        <v>219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2" x14ac:dyDescent="0.2">
      <c r="A80" s="220"/>
      <c r="B80" s="221"/>
      <c r="C80" s="247" t="s">
        <v>340</v>
      </c>
      <c r="D80" s="224"/>
      <c r="E80" s="225">
        <v>12</v>
      </c>
      <c r="F80" s="223"/>
      <c r="G80" s="223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3"/>
      <c r="AA80" s="213"/>
      <c r="AB80" s="213"/>
      <c r="AC80" s="213"/>
      <c r="AD80" s="213"/>
      <c r="AE80" s="213"/>
      <c r="AF80" s="213"/>
      <c r="AG80" s="213" t="s">
        <v>152</v>
      </c>
      <c r="AH80" s="213">
        <v>0</v>
      </c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2" x14ac:dyDescent="0.2">
      <c r="A81" s="220"/>
      <c r="B81" s="221"/>
      <c r="C81" s="248"/>
      <c r="D81" s="243"/>
      <c r="E81" s="243"/>
      <c r="F81" s="243"/>
      <c r="G81" s="243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3"/>
      <c r="AA81" s="213"/>
      <c r="AB81" s="213"/>
      <c r="AC81" s="213"/>
      <c r="AD81" s="213"/>
      <c r="AE81" s="213"/>
      <c r="AF81" s="213"/>
      <c r="AG81" s="213" t="s">
        <v>158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ht="32.6" outlineLevel="1" x14ac:dyDescent="0.2">
      <c r="A82" s="234">
        <v>19</v>
      </c>
      <c r="B82" s="235" t="s">
        <v>341</v>
      </c>
      <c r="C82" s="245" t="s">
        <v>342</v>
      </c>
      <c r="D82" s="236" t="s">
        <v>241</v>
      </c>
      <c r="E82" s="237">
        <v>10</v>
      </c>
      <c r="F82" s="238">
        <f>H82+J82</f>
        <v>0</v>
      </c>
      <c r="G82" s="238">
        <f>ROUND(E82*F82,2)</f>
        <v>0</v>
      </c>
      <c r="H82" s="239"/>
      <c r="I82" s="238">
        <f>ROUND(E82*H82,2)</f>
        <v>0</v>
      </c>
      <c r="J82" s="239"/>
      <c r="K82" s="238">
        <f>ROUND(E82*J82,2)</f>
        <v>0</v>
      </c>
      <c r="L82" s="238">
        <v>21</v>
      </c>
      <c r="M82" s="238">
        <f>G82*(1+L82/100)</f>
        <v>0</v>
      </c>
      <c r="N82" s="237">
        <v>0.26940999999999998</v>
      </c>
      <c r="O82" s="237">
        <f>ROUND(E82*N82,2)</f>
        <v>2.69</v>
      </c>
      <c r="P82" s="237">
        <v>0</v>
      </c>
      <c r="Q82" s="237">
        <f>ROUND(E82*P82,2)</f>
        <v>0</v>
      </c>
      <c r="R82" s="238" t="s">
        <v>205</v>
      </c>
      <c r="S82" s="238" t="s">
        <v>144</v>
      </c>
      <c r="T82" s="240" t="s">
        <v>206</v>
      </c>
      <c r="U82" s="223">
        <v>0.27</v>
      </c>
      <c r="V82" s="223">
        <f>ROUND(E82*U82,2)</f>
        <v>2.7</v>
      </c>
      <c r="W82" s="223"/>
      <c r="X82" s="223" t="s">
        <v>207</v>
      </c>
      <c r="Y82" s="223" t="s">
        <v>147</v>
      </c>
      <c r="Z82" s="213"/>
      <c r="AA82" s="213"/>
      <c r="AB82" s="213"/>
      <c r="AC82" s="213"/>
      <c r="AD82" s="213"/>
      <c r="AE82" s="213"/>
      <c r="AF82" s="213"/>
      <c r="AG82" s="213" t="s">
        <v>208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2" x14ac:dyDescent="0.2">
      <c r="A83" s="220"/>
      <c r="B83" s="221"/>
      <c r="C83" s="254" t="s">
        <v>343</v>
      </c>
      <c r="D83" s="252"/>
      <c r="E83" s="252"/>
      <c r="F83" s="252"/>
      <c r="G83" s="252"/>
      <c r="H83" s="223"/>
      <c r="I83" s="223"/>
      <c r="J83" s="223"/>
      <c r="K83" s="223"/>
      <c r="L83" s="223"/>
      <c r="M83" s="223"/>
      <c r="N83" s="222"/>
      <c r="O83" s="222"/>
      <c r="P83" s="222"/>
      <c r="Q83" s="222"/>
      <c r="R83" s="223"/>
      <c r="S83" s="223"/>
      <c r="T83" s="223"/>
      <c r="U83" s="223"/>
      <c r="V83" s="223"/>
      <c r="W83" s="223"/>
      <c r="X83" s="223"/>
      <c r="Y83" s="223"/>
      <c r="Z83" s="213"/>
      <c r="AA83" s="213"/>
      <c r="AB83" s="213"/>
      <c r="AC83" s="213"/>
      <c r="AD83" s="213"/>
      <c r="AE83" s="213"/>
      <c r="AF83" s="213"/>
      <c r="AG83" s="213" t="s">
        <v>219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2" x14ac:dyDescent="0.2">
      <c r="A84" s="220"/>
      <c r="B84" s="221"/>
      <c r="C84" s="247" t="s">
        <v>344</v>
      </c>
      <c r="D84" s="224"/>
      <c r="E84" s="225">
        <v>10</v>
      </c>
      <c r="F84" s="223"/>
      <c r="G84" s="223"/>
      <c r="H84" s="223"/>
      <c r="I84" s="223"/>
      <c r="J84" s="223"/>
      <c r="K84" s="223"/>
      <c r="L84" s="223"/>
      <c r="M84" s="223"/>
      <c r="N84" s="222"/>
      <c r="O84" s="222"/>
      <c r="P84" s="222"/>
      <c r="Q84" s="222"/>
      <c r="R84" s="223"/>
      <c r="S84" s="223"/>
      <c r="T84" s="223"/>
      <c r="U84" s="223"/>
      <c r="V84" s="223"/>
      <c r="W84" s="223"/>
      <c r="X84" s="223"/>
      <c r="Y84" s="223"/>
      <c r="Z84" s="213"/>
      <c r="AA84" s="213"/>
      <c r="AB84" s="213"/>
      <c r="AC84" s="213"/>
      <c r="AD84" s="213"/>
      <c r="AE84" s="213"/>
      <c r="AF84" s="213"/>
      <c r="AG84" s="213" t="s">
        <v>152</v>
      </c>
      <c r="AH84" s="213">
        <v>0</v>
      </c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2" x14ac:dyDescent="0.2">
      <c r="A85" s="220"/>
      <c r="B85" s="221"/>
      <c r="C85" s="248"/>
      <c r="D85" s="243"/>
      <c r="E85" s="243"/>
      <c r="F85" s="243"/>
      <c r="G85" s="243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3"/>
      <c r="AA85" s="213"/>
      <c r="AB85" s="213"/>
      <c r="AC85" s="213"/>
      <c r="AD85" s="213"/>
      <c r="AE85" s="213"/>
      <c r="AF85" s="213"/>
      <c r="AG85" s="213" t="s">
        <v>158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32.6" outlineLevel="1" x14ac:dyDescent="0.2">
      <c r="A86" s="234">
        <v>20</v>
      </c>
      <c r="B86" s="235" t="s">
        <v>345</v>
      </c>
      <c r="C86" s="245" t="s">
        <v>346</v>
      </c>
      <c r="D86" s="236" t="s">
        <v>241</v>
      </c>
      <c r="E86" s="237">
        <v>2</v>
      </c>
      <c r="F86" s="238">
        <f>H86+J86</f>
        <v>0</v>
      </c>
      <c r="G86" s="238">
        <f>ROUND(E86*F86,2)</f>
        <v>0</v>
      </c>
      <c r="H86" s="239"/>
      <c r="I86" s="238">
        <f>ROUND(E86*H86,2)</f>
        <v>0</v>
      </c>
      <c r="J86" s="239"/>
      <c r="K86" s="238">
        <f>ROUND(E86*J86,2)</f>
        <v>0</v>
      </c>
      <c r="L86" s="238">
        <v>21</v>
      </c>
      <c r="M86" s="238">
        <f>G86*(1+L86/100)</f>
        <v>0</v>
      </c>
      <c r="N86" s="237">
        <v>0.21115999999999999</v>
      </c>
      <c r="O86" s="237">
        <f>ROUND(E86*N86,2)</f>
        <v>0.42</v>
      </c>
      <c r="P86" s="237">
        <v>0</v>
      </c>
      <c r="Q86" s="237">
        <f>ROUND(E86*P86,2)</f>
        <v>0</v>
      </c>
      <c r="R86" s="238" t="s">
        <v>205</v>
      </c>
      <c r="S86" s="238" t="s">
        <v>144</v>
      </c>
      <c r="T86" s="240" t="s">
        <v>206</v>
      </c>
      <c r="U86" s="223">
        <v>0.27</v>
      </c>
      <c r="V86" s="223">
        <f>ROUND(E86*U86,2)</f>
        <v>0.54</v>
      </c>
      <c r="W86" s="223"/>
      <c r="X86" s="223" t="s">
        <v>207</v>
      </c>
      <c r="Y86" s="223" t="s">
        <v>147</v>
      </c>
      <c r="Z86" s="213"/>
      <c r="AA86" s="213"/>
      <c r="AB86" s="213"/>
      <c r="AC86" s="213"/>
      <c r="AD86" s="213"/>
      <c r="AE86" s="213"/>
      <c r="AF86" s="213"/>
      <c r="AG86" s="213" t="s">
        <v>208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2" x14ac:dyDescent="0.2">
      <c r="A87" s="220"/>
      <c r="B87" s="221"/>
      <c r="C87" s="254" t="s">
        <v>343</v>
      </c>
      <c r="D87" s="252"/>
      <c r="E87" s="252"/>
      <c r="F87" s="252"/>
      <c r="G87" s="252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3"/>
      <c r="AA87" s="213"/>
      <c r="AB87" s="213"/>
      <c r="AC87" s="213"/>
      <c r="AD87" s="213"/>
      <c r="AE87" s="213"/>
      <c r="AF87" s="213"/>
      <c r="AG87" s="213" t="s">
        <v>219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2" x14ac:dyDescent="0.2">
      <c r="A88" s="220"/>
      <c r="B88" s="221"/>
      <c r="C88" s="247" t="s">
        <v>347</v>
      </c>
      <c r="D88" s="224"/>
      <c r="E88" s="225">
        <v>2</v>
      </c>
      <c r="F88" s="223"/>
      <c r="G88" s="223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3"/>
      <c r="AA88" s="213"/>
      <c r="AB88" s="213"/>
      <c r="AC88" s="213"/>
      <c r="AD88" s="213"/>
      <c r="AE88" s="213"/>
      <c r="AF88" s="213"/>
      <c r="AG88" s="213" t="s">
        <v>152</v>
      </c>
      <c r="AH88" s="213">
        <v>0</v>
      </c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2" x14ac:dyDescent="0.2">
      <c r="A89" s="220"/>
      <c r="B89" s="221"/>
      <c r="C89" s="248"/>
      <c r="D89" s="243"/>
      <c r="E89" s="243"/>
      <c r="F89" s="243"/>
      <c r="G89" s="243"/>
      <c r="H89" s="223"/>
      <c r="I89" s="223"/>
      <c r="J89" s="223"/>
      <c r="K89" s="223"/>
      <c r="L89" s="223"/>
      <c r="M89" s="223"/>
      <c r="N89" s="222"/>
      <c r="O89" s="222"/>
      <c r="P89" s="222"/>
      <c r="Q89" s="222"/>
      <c r="R89" s="223"/>
      <c r="S89" s="223"/>
      <c r="T89" s="223"/>
      <c r="U89" s="223"/>
      <c r="V89" s="223"/>
      <c r="W89" s="223"/>
      <c r="X89" s="223"/>
      <c r="Y89" s="223"/>
      <c r="Z89" s="213"/>
      <c r="AA89" s="213"/>
      <c r="AB89" s="213"/>
      <c r="AC89" s="213"/>
      <c r="AD89" s="213"/>
      <c r="AE89" s="213"/>
      <c r="AF89" s="213"/>
      <c r="AG89" s="213" t="s">
        <v>158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 x14ac:dyDescent="0.2">
      <c r="A90" s="234">
        <v>21</v>
      </c>
      <c r="B90" s="235" t="s">
        <v>348</v>
      </c>
      <c r="C90" s="245" t="s">
        <v>349</v>
      </c>
      <c r="D90" s="236" t="s">
        <v>216</v>
      </c>
      <c r="E90" s="237">
        <v>0.72</v>
      </c>
      <c r="F90" s="238">
        <f>H90+J90</f>
        <v>0</v>
      </c>
      <c r="G90" s="238">
        <f>ROUND(E90*F90,2)</f>
        <v>0</v>
      </c>
      <c r="H90" s="239"/>
      <c r="I90" s="238">
        <f>ROUND(E90*H90,2)</f>
        <v>0</v>
      </c>
      <c r="J90" s="239"/>
      <c r="K90" s="238">
        <f>ROUND(E90*J90,2)</f>
        <v>0</v>
      </c>
      <c r="L90" s="238">
        <v>21</v>
      </c>
      <c r="M90" s="238">
        <f>G90*(1+L90/100)</f>
        <v>0</v>
      </c>
      <c r="N90" s="237">
        <v>2.5249999999999999</v>
      </c>
      <c r="O90" s="237">
        <f>ROUND(E90*N90,2)</f>
        <v>1.82</v>
      </c>
      <c r="P90" s="237">
        <v>0</v>
      </c>
      <c r="Q90" s="237">
        <f>ROUND(E90*P90,2)</f>
        <v>0</v>
      </c>
      <c r="R90" s="238" t="s">
        <v>205</v>
      </c>
      <c r="S90" s="238" t="s">
        <v>144</v>
      </c>
      <c r="T90" s="240" t="s">
        <v>206</v>
      </c>
      <c r="U90" s="223">
        <v>1.44</v>
      </c>
      <c r="V90" s="223">
        <f>ROUND(E90*U90,2)</f>
        <v>1.04</v>
      </c>
      <c r="W90" s="223"/>
      <c r="X90" s="223" t="s">
        <v>207</v>
      </c>
      <c r="Y90" s="223" t="s">
        <v>147</v>
      </c>
      <c r="Z90" s="213"/>
      <c r="AA90" s="213"/>
      <c r="AB90" s="213"/>
      <c r="AC90" s="213"/>
      <c r="AD90" s="213"/>
      <c r="AE90" s="213"/>
      <c r="AF90" s="213"/>
      <c r="AG90" s="213" t="s">
        <v>208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2" x14ac:dyDescent="0.2">
      <c r="A91" s="220"/>
      <c r="B91" s="221"/>
      <c r="C91" s="254" t="s">
        <v>350</v>
      </c>
      <c r="D91" s="252"/>
      <c r="E91" s="252"/>
      <c r="F91" s="252"/>
      <c r="G91" s="252"/>
      <c r="H91" s="223"/>
      <c r="I91" s="223"/>
      <c r="J91" s="223"/>
      <c r="K91" s="223"/>
      <c r="L91" s="223"/>
      <c r="M91" s="223"/>
      <c r="N91" s="222"/>
      <c r="O91" s="222"/>
      <c r="P91" s="222"/>
      <c r="Q91" s="222"/>
      <c r="R91" s="223"/>
      <c r="S91" s="223"/>
      <c r="T91" s="223"/>
      <c r="U91" s="223"/>
      <c r="V91" s="223"/>
      <c r="W91" s="223"/>
      <c r="X91" s="223"/>
      <c r="Y91" s="223"/>
      <c r="Z91" s="213"/>
      <c r="AA91" s="213"/>
      <c r="AB91" s="213"/>
      <c r="AC91" s="213"/>
      <c r="AD91" s="213"/>
      <c r="AE91" s="213"/>
      <c r="AF91" s="213"/>
      <c r="AG91" s="213" t="s">
        <v>219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2" x14ac:dyDescent="0.2">
      <c r="A92" s="220"/>
      <c r="B92" s="221"/>
      <c r="C92" s="247" t="s">
        <v>351</v>
      </c>
      <c r="D92" s="224"/>
      <c r="E92" s="225">
        <v>0.54</v>
      </c>
      <c r="F92" s="223"/>
      <c r="G92" s="223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3"/>
      <c r="AA92" s="213"/>
      <c r="AB92" s="213"/>
      <c r="AC92" s="213"/>
      <c r="AD92" s="213"/>
      <c r="AE92" s="213"/>
      <c r="AF92" s="213"/>
      <c r="AG92" s="213" t="s">
        <v>152</v>
      </c>
      <c r="AH92" s="213">
        <v>0</v>
      </c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3" x14ac:dyDescent="0.2">
      <c r="A93" s="220"/>
      <c r="B93" s="221"/>
      <c r="C93" s="247" t="s">
        <v>352</v>
      </c>
      <c r="D93" s="224"/>
      <c r="E93" s="225">
        <v>0.18</v>
      </c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3"/>
      <c r="AA93" s="213"/>
      <c r="AB93" s="213"/>
      <c r="AC93" s="213"/>
      <c r="AD93" s="213"/>
      <c r="AE93" s="213"/>
      <c r="AF93" s="213"/>
      <c r="AG93" s="213" t="s">
        <v>152</v>
      </c>
      <c r="AH93" s="213">
        <v>0</v>
      </c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2" x14ac:dyDescent="0.2">
      <c r="A94" s="220"/>
      <c r="B94" s="221"/>
      <c r="C94" s="248"/>
      <c r="D94" s="243"/>
      <c r="E94" s="243"/>
      <c r="F94" s="243"/>
      <c r="G94" s="243"/>
      <c r="H94" s="223"/>
      <c r="I94" s="223"/>
      <c r="J94" s="223"/>
      <c r="K94" s="223"/>
      <c r="L94" s="223"/>
      <c r="M94" s="223"/>
      <c r="N94" s="222"/>
      <c r="O94" s="222"/>
      <c r="P94" s="222"/>
      <c r="Q94" s="222"/>
      <c r="R94" s="223"/>
      <c r="S94" s="223"/>
      <c r="T94" s="223"/>
      <c r="U94" s="223"/>
      <c r="V94" s="223"/>
      <c r="W94" s="223"/>
      <c r="X94" s="223"/>
      <c r="Y94" s="223"/>
      <c r="Z94" s="213"/>
      <c r="AA94" s="213"/>
      <c r="AB94" s="213"/>
      <c r="AC94" s="213"/>
      <c r="AD94" s="213"/>
      <c r="AE94" s="213"/>
      <c r="AF94" s="213"/>
      <c r="AG94" s="213" t="s">
        <v>158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ht="13.6" x14ac:dyDescent="0.2">
      <c r="A95" s="227" t="s">
        <v>139</v>
      </c>
      <c r="B95" s="228" t="s">
        <v>101</v>
      </c>
      <c r="C95" s="244" t="s">
        <v>102</v>
      </c>
      <c r="D95" s="229"/>
      <c r="E95" s="230"/>
      <c r="F95" s="231"/>
      <c r="G95" s="231">
        <f>SUMIF(AG96:AG98,"&lt;&gt;NOR",G96:G98)</f>
        <v>0</v>
      </c>
      <c r="H95" s="231"/>
      <c r="I95" s="231">
        <f>SUM(I96:I98)</f>
        <v>0</v>
      </c>
      <c r="J95" s="231"/>
      <c r="K95" s="231">
        <f>SUM(K96:K98)</f>
        <v>0</v>
      </c>
      <c r="L95" s="231"/>
      <c r="M95" s="231">
        <f>SUM(M96:M98)</f>
        <v>0</v>
      </c>
      <c r="N95" s="230"/>
      <c r="O95" s="230">
        <f>SUM(O96:O98)</f>
        <v>0</v>
      </c>
      <c r="P95" s="230"/>
      <c r="Q95" s="230">
        <f>SUM(Q96:Q98)</f>
        <v>0</v>
      </c>
      <c r="R95" s="231"/>
      <c r="S95" s="231"/>
      <c r="T95" s="232"/>
      <c r="U95" s="226"/>
      <c r="V95" s="226">
        <f>SUM(V96:V98)</f>
        <v>15.8</v>
      </c>
      <c r="W95" s="226"/>
      <c r="X95" s="226"/>
      <c r="Y95" s="226"/>
      <c r="AG95" t="s">
        <v>140</v>
      </c>
    </row>
    <row r="96" spans="1:60" outlineLevel="1" x14ac:dyDescent="0.2">
      <c r="A96" s="234">
        <v>22</v>
      </c>
      <c r="B96" s="235" t="s">
        <v>353</v>
      </c>
      <c r="C96" s="245" t="s">
        <v>354</v>
      </c>
      <c r="D96" s="236" t="s">
        <v>247</v>
      </c>
      <c r="E96" s="237">
        <v>40.521520000000002</v>
      </c>
      <c r="F96" s="238">
        <f>H96+J96</f>
        <v>0</v>
      </c>
      <c r="G96" s="238">
        <f>ROUND(E96*F96,2)</f>
        <v>0</v>
      </c>
      <c r="H96" s="239"/>
      <c r="I96" s="238">
        <f>ROUND(E96*H96,2)</f>
        <v>0</v>
      </c>
      <c r="J96" s="239"/>
      <c r="K96" s="238">
        <f>ROUND(E96*J96,2)</f>
        <v>0</v>
      </c>
      <c r="L96" s="238">
        <v>21</v>
      </c>
      <c r="M96" s="238">
        <f>G96*(1+L96/100)</f>
        <v>0</v>
      </c>
      <c r="N96" s="237">
        <v>0</v>
      </c>
      <c r="O96" s="237">
        <f>ROUND(E96*N96,2)</f>
        <v>0</v>
      </c>
      <c r="P96" s="237">
        <v>0</v>
      </c>
      <c r="Q96" s="237">
        <f>ROUND(E96*P96,2)</f>
        <v>0</v>
      </c>
      <c r="R96" s="238" t="s">
        <v>205</v>
      </c>
      <c r="S96" s="238" t="s">
        <v>144</v>
      </c>
      <c r="T96" s="240" t="s">
        <v>206</v>
      </c>
      <c r="U96" s="223">
        <v>0.39</v>
      </c>
      <c r="V96" s="223">
        <f>ROUND(E96*U96,2)</f>
        <v>15.8</v>
      </c>
      <c r="W96" s="223"/>
      <c r="X96" s="223" t="s">
        <v>355</v>
      </c>
      <c r="Y96" s="223" t="s">
        <v>147</v>
      </c>
      <c r="Z96" s="213"/>
      <c r="AA96" s="213"/>
      <c r="AB96" s="213"/>
      <c r="AC96" s="213"/>
      <c r="AD96" s="213"/>
      <c r="AE96" s="213"/>
      <c r="AF96" s="213"/>
      <c r="AG96" s="213" t="s">
        <v>356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2" x14ac:dyDescent="0.2">
      <c r="A97" s="220"/>
      <c r="B97" s="221"/>
      <c r="C97" s="254" t="s">
        <v>357</v>
      </c>
      <c r="D97" s="252"/>
      <c r="E97" s="252"/>
      <c r="F97" s="252"/>
      <c r="G97" s="252"/>
      <c r="H97" s="223"/>
      <c r="I97" s="223"/>
      <c r="J97" s="223"/>
      <c r="K97" s="223"/>
      <c r="L97" s="223"/>
      <c r="M97" s="223"/>
      <c r="N97" s="222"/>
      <c r="O97" s="222"/>
      <c r="P97" s="222"/>
      <c r="Q97" s="222"/>
      <c r="R97" s="223"/>
      <c r="S97" s="223"/>
      <c r="T97" s="223"/>
      <c r="U97" s="223"/>
      <c r="V97" s="223"/>
      <c r="W97" s="223"/>
      <c r="X97" s="223"/>
      <c r="Y97" s="223"/>
      <c r="Z97" s="213"/>
      <c r="AA97" s="213"/>
      <c r="AB97" s="213"/>
      <c r="AC97" s="213"/>
      <c r="AD97" s="213"/>
      <c r="AE97" s="213"/>
      <c r="AF97" s="213"/>
      <c r="AG97" s="213" t="s">
        <v>219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2" x14ac:dyDescent="0.2">
      <c r="A98" s="220"/>
      <c r="B98" s="221"/>
      <c r="C98" s="248"/>
      <c r="D98" s="243"/>
      <c r="E98" s="243"/>
      <c r="F98" s="243"/>
      <c r="G98" s="243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3"/>
      <c r="AA98" s="213"/>
      <c r="AB98" s="213"/>
      <c r="AC98" s="213"/>
      <c r="AD98" s="213"/>
      <c r="AE98" s="213"/>
      <c r="AF98" s="213"/>
      <c r="AG98" s="213" t="s">
        <v>158</v>
      </c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x14ac:dyDescent="0.2">
      <c r="A99" s="3"/>
      <c r="B99" s="4"/>
      <c r="C99" s="249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E99">
        <v>12</v>
      </c>
      <c r="AF99">
        <v>21</v>
      </c>
      <c r="AG99" t="s">
        <v>125</v>
      </c>
    </row>
    <row r="100" spans="1:60" ht="13.6" x14ac:dyDescent="0.2">
      <c r="A100" s="216"/>
      <c r="B100" s="217" t="s">
        <v>29</v>
      </c>
      <c r="C100" s="250"/>
      <c r="D100" s="218"/>
      <c r="E100" s="219"/>
      <c r="F100" s="219"/>
      <c r="G100" s="233">
        <f>G8+G22+G44+G74+G95</f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E100">
        <f>SUMIF(L7:L98,AE99,G7:G98)</f>
        <v>0</v>
      </c>
      <c r="AF100">
        <f>SUMIF(L7:L98,AF99,G7:G98)</f>
        <v>0</v>
      </c>
      <c r="AG100" t="s">
        <v>199</v>
      </c>
    </row>
    <row r="101" spans="1:60" x14ac:dyDescent="0.2">
      <c r="C101" s="251"/>
      <c r="D101" s="10"/>
      <c r="AG101" t="s">
        <v>200</v>
      </c>
    </row>
    <row r="102" spans="1:60" x14ac:dyDescent="0.2">
      <c r="D102" s="10"/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be9GN6ennogGX3RQOQRduY612BU2+2IHxWloH0asaIIJ28sRfBoDvCf3Q/4iRJa5M2yFtNxgdbwiRypr54T9g==" saltValue="JtsBShw7sN0SJznR3F9LJw==" spinCount="100000" sheet="1" formatRows="0"/>
  <mergeCells count="43">
    <mergeCell ref="C98:G98"/>
    <mergeCell ref="C85:G85"/>
    <mergeCell ref="C87:G87"/>
    <mergeCell ref="C89:G89"/>
    <mergeCell ref="C91:G91"/>
    <mergeCell ref="C94:G94"/>
    <mergeCell ref="C97:G97"/>
    <mergeCell ref="C70:G70"/>
    <mergeCell ref="C73:G73"/>
    <mergeCell ref="C77:G77"/>
    <mergeCell ref="C79:G79"/>
    <mergeCell ref="C81:G81"/>
    <mergeCell ref="C83:G83"/>
    <mergeCell ref="C54:G54"/>
    <mergeCell ref="C56:G56"/>
    <mergeCell ref="C58:G58"/>
    <mergeCell ref="C61:G61"/>
    <mergeCell ref="C63:G63"/>
    <mergeCell ref="C66:G66"/>
    <mergeCell ref="C40:G40"/>
    <mergeCell ref="C43:G43"/>
    <mergeCell ref="C46:G46"/>
    <mergeCell ref="C48:G48"/>
    <mergeCell ref="C50:G50"/>
    <mergeCell ref="C52:G52"/>
    <mergeCell ref="C26:G26"/>
    <mergeCell ref="C28:G28"/>
    <mergeCell ref="C30:G30"/>
    <mergeCell ref="C32:G32"/>
    <mergeCell ref="C34:G34"/>
    <mergeCell ref="C37:G37"/>
    <mergeCell ref="C13:G13"/>
    <mergeCell ref="C15:G15"/>
    <mergeCell ref="C17:G17"/>
    <mergeCell ref="C19:G19"/>
    <mergeCell ref="C21:G21"/>
    <mergeCell ref="C24:G24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4399C-9933-4462-99F3-9E6A20943F5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7" customWidth="1"/>
    <col min="3" max="3" width="63.25" style="177" customWidth="1"/>
    <col min="4" max="4" width="4.75" customWidth="1"/>
    <col min="5" max="5" width="10.5" customWidth="1"/>
    <col min="6" max="6" width="9.75" customWidth="1"/>
    <col min="7" max="7" width="12.625" customWidth="1"/>
    <col min="14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8" t="s">
        <v>201</v>
      </c>
      <c r="B1" s="198"/>
      <c r="C1" s="198"/>
      <c r="D1" s="198"/>
      <c r="E1" s="198"/>
      <c r="F1" s="198"/>
      <c r="G1" s="198"/>
      <c r="AG1" t="s">
        <v>111</v>
      </c>
    </row>
    <row r="2" spans="1:60" ht="25" customHeight="1" x14ac:dyDescent="0.2">
      <c r="A2" s="199" t="s">
        <v>7</v>
      </c>
      <c r="B2" s="49" t="s">
        <v>44</v>
      </c>
      <c r="C2" s="202" t="s">
        <v>45</v>
      </c>
      <c r="D2" s="200"/>
      <c r="E2" s="200"/>
      <c r="F2" s="200"/>
      <c r="G2" s="201"/>
      <c r="AG2" t="s">
        <v>112</v>
      </c>
    </row>
    <row r="3" spans="1:60" ht="25" customHeight="1" x14ac:dyDescent="0.2">
      <c r="A3" s="199" t="s">
        <v>8</v>
      </c>
      <c r="B3" s="49" t="s">
        <v>62</v>
      </c>
      <c r="C3" s="202" t="s">
        <v>63</v>
      </c>
      <c r="D3" s="200"/>
      <c r="E3" s="200"/>
      <c r="F3" s="200"/>
      <c r="G3" s="201"/>
      <c r="AC3" s="177" t="s">
        <v>112</v>
      </c>
      <c r="AG3" t="s">
        <v>115</v>
      </c>
    </row>
    <row r="4" spans="1:60" ht="25" customHeight="1" x14ac:dyDescent="0.2">
      <c r="A4" s="203" t="s">
        <v>9</v>
      </c>
      <c r="B4" s="204" t="s">
        <v>68</v>
      </c>
      <c r="C4" s="205" t="s">
        <v>69</v>
      </c>
      <c r="D4" s="206"/>
      <c r="E4" s="206"/>
      <c r="F4" s="206"/>
      <c r="G4" s="207"/>
      <c r="AG4" t="s">
        <v>116</v>
      </c>
    </row>
    <row r="5" spans="1:60" x14ac:dyDescent="0.2">
      <c r="D5" s="10"/>
    </row>
    <row r="6" spans="1:60" ht="38.75" x14ac:dyDescent="0.2">
      <c r="A6" s="209" t="s">
        <v>117</v>
      </c>
      <c r="B6" s="211" t="s">
        <v>118</v>
      </c>
      <c r="C6" s="211" t="s">
        <v>119</v>
      </c>
      <c r="D6" s="210" t="s">
        <v>120</v>
      </c>
      <c r="E6" s="209" t="s">
        <v>121</v>
      </c>
      <c r="F6" s="208" t="s">
        <v>122</v>
      </c>
      <c r="G6" s="209" t="s">
        <v>29</v>
      </c>
      <c r="H6" s="212" t="s">
        <v>30</v>
      </c>
      <c r="I6" s="212" t="s">
        <v>123</v>
      </c>
      <c r="J6" s="212" t="s">
        <v>31</v>
      </c>
      <c r="K6" s="212" t="s">
        <v>124</v>
      </c>
      <c r="L6" s="212" t="s">
        <v>125</v>
      </c>
      <c r="M6" s="212" t="s">
        <v>126</v>
      </c>
      <c r="N6" s="212" t="s">
        <v>127</v>
      </c>
      <c r="O6" s="212" t="s">
        <v>128</v>
      </c>
      <c r="P6" s="212" t="s">
        <v>129</v>
      </c>
      <c r="Q6" s="212" t="s">
        <v>130</v>
      </c>
      <c r="R6" s="212" t="s">
        <v>131</v>
      </c>
      <c r="S6" s="212" t="s">
        <v>132</v>
      </c>
      <c r="T6" s="212" t="s">
        <v>133</v>
      </c>
      <c r="U6" s="212" t="s">
        <v>134</v>
      </c>
      <c r="V6" s="212" t="s">
        <v>135</v>
      </c>
      <c r="W6" s="212" t="s">
        <v>136</v>
      </c>
      <c r="X6" s="212" t="s">
        <v>137</v>
      </c>
      <c r="Y6" s="212" t="s">
        <v>138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ht="13.6" x14ac:dyDescent="0.2">
      <c r="A8" s="227" t="s">
        <v>139</v>
      </c>
      <c r="B8" s="228" t="s">
        <v>91</v>
      </c>
      <c r="C8" s="244" t="s">
        <v>92</v>
      </c>
      <c r="D8" s="229"/>
      <c r="E8" s="230"/>
      <c r="F8" s="231"/>
      <c r="G8" s="231">
        <f>SUMIF(AG9:AG42,"&lt;&gt;NOR",G9:G42)</f>
        <v>0</v>
      </c>
      <c r="H8" s="231"/>
      <c r="I8" s="231">
        <f>SUM(I9:I42)</f>
        <v>0</v>
      </c>
      <c r="J8" s="231"/>
      <c r="K8" s="231">
        <f>SUM(K9:K42)</f>
        <v>0</v>
      </c>
      <c r="L8" s="231"/>
      <c r="M8" s="231">
        <f>SUM(M9:M42)</f>
        <v>0</v>
      </c>
      <c r="N8" s="230"/>
      <c r="O8" s="230">
        <f>SUM(O9:O42)</f>
        <v>0</v>
      </c>
      <c r="P8" s="230"/>
      <c r="Q8" s="230">
        <f>SUM(Q9:Q42)</f>
        <v>177.2</v>
      </c>
      <c r="R8" s="231"/>
      <c r="S8" s="231"/>
      <c r="T8" s="232"/>
      <c r="U8" s="226"/>
      <c r="V8" s="226">
        <f>SUM(V9:V42)</f>
        <v>76</v>
      </c>
      <c r="W8" s="226"/>
      <c r="X8" s="226"/>
      <c r="Y8" s="226"/>
      <c r="AG8" t="s">
        <v>140</v>
      </c>
    </row>
    <row r="9" spans="1:60" ht="21.75" outlineLevel="1" x14ac:dyDescent="0.2">
      <c r="A9" s="234">
        <v>1</v>
      </c>
      <c r="B9" s="235" t="s">
        <v>358</v>
      </c>
      <c r="C9" s="245" t="s">
        <v>359</v>
      </c>
      <c r="D9" s="236" t="s">
        <v>204</v>
      </c>
      <c r="E9" s="237">
        <v>206</v>
      </c>
      <c r="F9" s="238">
        <f>H9+J9</f>
        <v>0</v>
      </c>
      <c r="G9" s="238">
        <f>ROUND(E9*F9,2)</f>
        <v>0</v>
      </c>
      <c r="H9" s="239"/>
      <c r="I9" s="238">
        <f>ROUND(E9*H9,2)</f>
        <v>0</v>
      </c>
      <c r="J9" s="239"/>
      <c r="K9" s="238">
        <f>ROUND(E9*J9,2)</f>
        <v>0</v>
      </c>
      <c r="L9" s="238">
        <v>21</v>
      </c>
      <c r="M9" s="238">
        <f>G9*(1+L9/100)</f>
        <v>0</v>
      </c>
      <c r="N9" s="237">
        <v>0</v>
      </c>
      <c r="O9" s="237">
        <f>ROUND(E9*N9,2)</f>
        <v>0</v>
      </c>
      <c r="P9" s="237">
        <v>0.55000000000000004</v>
      </c>
      <c r="Q9" s="237">
        <f>ROUND(E9*P9,2)</f>
        <v>113.3</v>
      </c>
      <c r="R9" s="238" t="s">
        <v>205</v>
      </c>
      <c r="S9" s="238" t="s">
        <v>144</v>
      </c>
      <c r="T9" s="240" t="s">
        <v>144</v>
      </c>
      <c r="U9" s="223">
        <v>0.09</v>
      </c>
      <c r="V9" s="223">
        <f>ROUND(E9*U9,2)</f>
        <v>18.54</v>
      </c>
      <c r="W9" s="223"/>
      <c r="X9" s="223" t="s">
        <v>207</v>
      </c>
      <c r="Y9" s="223" t="s">
        <v>147</v>
      </c>
      <c r="Z9" s="213"/>
      <c r="AA9" s="213"/>
      <c r="AB9" s="213"/>
      <c r="AC9" s="213"/>
      <c r="AD9" s="213"/>
      <c r="AE9" s="213"/>
      <c r="AF9" s="213"/>
      <c r="AG9" s="213" t="s">
        <v>208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47" t="s">
        <v>360</v>
      </c>
      <c r="D10" s="224"/>
      <c r="E10" s="225">
        <v>206</v>
      </c>
      <c r="F10" s="223"/>
      <c r="G10" s="223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152</v>
      </c>
      <c r="AH10" s="213">
        <v>5</v>
      </c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">
      <c r="A11" s="220"/>
      <c r="B11" s="221"/>
      <c r="C11" s="248"/>
      <c r="D11" s="243"/>
      <c r="E11" s="243"/>
      <c r="F11" s="243"/>
      <c r="G11" s="24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158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34">
        <v>2</v>
      </c>
      <c r="B12" s="235" t="s">
        <v>361</v>
      </c>
      <c r="C12" s="245" t="s">
        <v>362</v>
      </c>
      <c r="D12" s="236" t="s">
        <v>204</v>
      </c>
      <c r="E12" s="237">
        <v>180</v>
      </c>
      <c r="F12" s="238">
        <f>H12+J12</f>
        <v>0</v>
      </c>
      <c r="G12" s="238">
        <f>ROUND(E12*F12,2)</f>
        <v>0</v>
      </c>
      <c r="H12" s="239"/>
      <c r="I12" s="238">
        <f>ROUND(E12*H12,2)</f>
        <v>0</v>
      </c>
      <c r="J12" s="239"/>
      <c r="K12" s="238">
        <f>ROUND(E12*J12,2)</f>
        <v>0</v>
      </c>
      <c r="L12" s="238">
        <v>21</v>
      </c>
      <c r="M12" s="238">
        <f>G12*(1+L12/100)</f>
        <v>0</v>
      </c>
      <c r="N12" s="237">
        <v>0</v>
      </c>
      <c r="O12" s="237">
        <f>ROUND(E12*N12,2)</f>
        <v>0</v>
      </c>
      <c r="P12" s="237">
        <v>0.35499999999999998</v>
      </c>
      <c r="Q12" s="237">
        <f>ROUND(E12*P12,2)</f>
        <v>63.9</v>
      </c>
      <c r="R12" s="238" t="s">
        <v>363</v>
      </c>
      <c r="S12" s="238" t="s">
        <v>144</v>
      </c>
      <c r="T12" s="240" t="s">
        <v>144</v>
      </c>
      <c r="U12" s="223">
        <v>0.06</v>
      </c>
      <c r="V12" s="223">
        <f>ROUND(E12*U12,2)</f>
        <v>10.8</v>
      </c>
      <c r="W12" s="223"/>
      <c r="X12" s="223" t="s">
        <v>207</v>
      </c>
      <c r="Y12" s="223" t="s">
        <v>147</v>
      </c>
      <c r="Z12" s="213"/>
      <c r="AA12" s="213"/>
      <c r="AB12" s="213"/>
      <c r="AC12" s="213"/>
      <c r="AD12" s="213"/>
      <c r="AE12" s="213"/>
      <c r="AF12" s="213"/>
      <c r="AG12" s="213" t="s">
        <v>208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2" x14ac:dyDescent="0.2">
      <c r="A13" s="220"/>
      <c r="B13" s="221"/>
      <c r="C13" s="254" t="s">
        <v>364</v>
      </c>
      <c r="D13" s="252"/>
      <c r="E13" s="252"/>
      <c r="F13" s="252"/>
      <c r="G13" s="252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219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2" x14ac:dyDescent="0.2">
      <c r="A14" s="220"/>
      <c r="B14" s="221"/>
      <c r="C14" s="247" t="s">
        <v>365</v>
      </c>
      <c r="D14" s="224"/>
      <c r="E14" s="225">
        <v>180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152</v>
      </c>
      <c r="AH14" s="213">
        <v>5</v>
      </c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2" x14ac:dyDescent="0.2">
      <c r="A15" s="220"/>
      <c r="B15" s="221"/>
      <c r="C15" s="248"/>
      <c r="D15" s="243"/>
      <c r="E15" s="243"/>
      <c r="F15" s="243"/>
      <c r="G15" s="243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3"/>
      <c r="AA15" s="213"/>
      <c r="AB15" s="213"/>
      <c r="AC15" s="213"/>
      <c r="AD15" s="213"/>
      <c r="AE15" s="213"/>
      <c r="AF15" s="213"/>
      <c r="AG15" s="213" t="s">
        <v>158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34">
        <v>3</v>
      </c>
      <c r="B16" s="235" t="s">
        <v>366</v>
      </c>
      <c r="C16" s="245" t="s">
        <v>367</v>
      </c>
      <c r="D16" s="236" t="s">
        <v>216</v>
      </c>
      <c r="E16" s="237">
        <v>30.9</v>
      </c>
      <c r="F16" s="238">
        <f>H16+J16</f>
        <v>0</v>
      </c>
      <c r="G16" s="238">
        <f>ROUND(E16*F16,2)</f>
        <v>0</v>
      </c>
      <c r="H16" s="239"/>
      <c r="I16" s="238">
        <f>ROUND(E16*H16,2)</f>
        <v>0</v>
      </c>
      <c r="J16" s="239"/>
      <c r="K16" s="238">
        <f>ROUND(E16*J16,2)</f>
        <v>0</v>
      </c>
      <c r="L16" s="238">
        <v>21</v>
      </c>
      <c r="M16" s="238">
        <f>G16*(1+L16/100)</f>
        <v>0</v>
      </c>
      <c r="N16" s="237">
        <v>0</v>
      </c>
      <c r="O16" s="237">
        <f>ROUND(E16*N16,2)</f>
        <v>0</v>
      </c>
      <c r="P16" s="237">
        <v>0</v>
      </c>
      <c r="Q16" s="237">
        <f>ROUND(E16*P16,2)</f>
        <v>0</v>
      </c>
      <c r="R16" s="238" t="s">
        <v>217</v>
      </c>
      <c r="S16" s="238" t="s">
        <v>144</v>
      </c>
      <c r="T16" s="240" t="s">
        <v>144</v>
      </c>
      <c r="U16" s="223">
        <v>0.03</v>
      </c>
      <c r="V16" s="223">
        <f>ROUND(E16*U16,2)</f>
        <v>0.93</v>
      </c>
      <c r="W16" s="223"/>
      <c r="X16" s="223" t="s">
        <v>207</v>
      </c>
      <c r="Y16" s="223" t="s">
        <v>147</v>
      </c>
      <c r="Z16" s="213"/>
      <c r="AA16" s="213"/>
      <c r="AB16" s="213"/>
      <c r="AC16" s="213"/>
      <c r="AD16" s="213"/>
      <c r="AE16" s="213"/>
      <c r="AF16" s="213"/>
      <c r="AG16" s="213" t="s">
        <v>208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">
      <c r="A17" s="220"/>
      <c r="B17" s="221"/>
      <c r="C17" s="254" t="s">
        <v>368</v>
      </c>
      <c r="D17" s="252"/>
      <c r="E17" s="252"/>
      <c r="F17" s="252"/>
      <c r="G17" s="252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219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41" t="str">
        <f>C17</f>
        <v>nebo lesní půdy, s vodorovným přemístěním na hromady v místě upotřebení nebo na dočasné či trvalé skládky se složením</v>
      </c>
      <c r="BB17" s="213"/>
      <c r="BC17" s="213"/>
      <c r="BD17" s="213"/>
      <c r="BE17" s="213"/>
      <c r="BF17" s="213"/>
      <c r="BG17" s="213"/>
      <c r="BH17" s="213"/>
    </row>
    <row r="18" spans="1:60" ht="21.75" outlineLevel="2" x14ac:dyDescent="0.2">
      <c r="A18" s="220"/>
      <c r="B18" s="221"/>
      <c r="C18" s="247" t="s">
        <v>369</v>
      </c>
      <c r="D18" s="224"/>
      <c r="E18" s="225">
        <v>30.9</v>
      </c>
      <c r="F18" s="223"/>
      <c r="G18" s="223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3"/>
      <c r="AA18" s="213"/>
      <c r="AB18" s="213"/>
      <c r="AC18" s="213"/>
      <c r="AD18" s="213"/>
      <c r="AE18" s="213"/>
      <c r="AF18" s="213"/>
      <c r="AG18" s="213" t="s">
        <v>152</v>
      </c>
      <c r="AH18" s="213">
        <v>0</v>
      </c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2" x14ac:dyDescent="0.2">
      <c r="A19" s="220"/>
      <c r="B19" s="221"/>
      <c r="C19" s="248"/>
      <c r="D19" s="243"/>
      <c r="E19" s="243"/>
      <c r="F19" s="243"/>
      <c r="G19" s="243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158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34">
        <v>4</v>
      </c>
      <c r="B20" s="235" t="s">
        <v>370</v>
      </c>
      <c r="C20" s="245" t="s">
        <v>371</v>
      </c>
      <c r="D20" s="236" t="s">
        <v>216</v>
      </c>
      <c r="E20" s="237">
        <v>51.5</v>
      </c>
      <c r="F20" s="238">
        <f>H20+J20</f>
        <v>0</v>
      </c>
      <c r="G20" s="238">
        <f>ROUND(E20*F20,2)</f>
        <v>0</v>
      </c>
      <c r="H20" s="239"/>
      <c r="I20" s="238">
        <f>ROUND(E20*H20,2)</f>
        <v>0</v>
      </c>
      <c r="J20" s="239"/>
      <c r="K20" s="238">
        <f>ROUND(E20*J20,2)</f>
        <v>0</v>
      </c>
      <c r="L20" s="238">
        <v>21</v>
      </c>
      <c r="M20" s="238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8" t="s">
        <v>217</v>
      </c>
      <c r="S20" s="238" t="s">
        <v>144</v>
      </c>
      <c r="T20" s="240" t="s">
        <v>144</v>
      </c>
      <c r="U20" s="223">
        <v>0.12</v>
      </c>
      <c r="V20" s="223">
        <f>ROUND(E20*U20,2)</f>
        <v>6.18</v>
      </c>
      <c r="W20" s="223"/>
      <c r="X20" s="223" t="s">
        <v>207</v>
      </c>
      <c r="Y20" s="223" t="s">
        <v>147</v>
      </c>
      <c r="Z20" s="213"/>
      <c r="AA20" s="213"/>
      <c r="AB20" s="213"/>
      <c r="AC20" s="213"/>
      <c r="AD20" s="213"/>
      <c r="AE20" s="213"/>
      <c r="AF20" s="213"/>
      <c r="AG20" s="213" t="s">
        <v>208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32.6" outlineLevel="2" x14ac:dyDescent="0.2">
      <c r="A21" s="220"/>
      <c r="B21" s="221"/>
      <c r="C21" s="254" t="s">
        <v>372</v>
      </c>
      <c r="D21" s="252"/>
      <c r="E21" s="252"/>
      <c r="F21" s="252"/>
      <c r="G21" s="252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219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41" t="str">
        <f>C21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21" s="213"/>
      <c r="BC21" s="213"/>
      <c r="BD21" s="213"/>
      <c r="BE21" s="213"/>
      <c r="BF21" s="213"/>
      <c r="BG21" s="213"/>
      <c r="BH21" s="213"/>
    </row>
    <row r="22" spans="1:60" ht="21.75" outlineLevel="2" x14ac:dyDescent="0.2">
      <c r="A22" s="220"/>
      <c r="B22" s="221"/>
      <c r="C22" s="247" t="s">
        <v>373</v>
      </c>
      <c r="D22" s="224"/>
      <c r="E22" s="225">
        <v>51.5</v>
      </c>
      <c r="F22" s="223"/>
      <c r="G22" s="223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152</v>
      </c>
      <c r="AH22" s="213">
        <v>0</v>
      </c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2" x14ac:dyDescent="0.2">
      <c r="A23" s="220"/>
      <c r="B23" s="221"/>
      <c r="C23" s="248"/>
      <c r="D23" s="243"/>
      <c r="E23" s="243"/>
      <c r="F23" s="243"/>
      <c r="G23" s="24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158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">
      <c r="A24" s="234">
        <v>5</v>
      </c>
      <c r="B24" s="235" t="s">
        <v>374</v>
      </c>
      <c r="C24" s="245" t="s">
        <v>375</v>
      </c>
      <c r="D24" s="236" t="s">
        <v>216</v>
      </c>
      <c r="E24" s="237">
        <v>51.5</v>
      </c>
      <c r="F24" s="238">
        <f>H24+J24</f>
        <v>0</v>
      </c>
      <c r="G24" s="238">
        <f>ROUND(E24*F24,2)</f>
        <v>0</v>
      </c>
      <c r="H24" s="239"/>
      <c r="I24" s="238">
        <f>ROUND(E24*H24,2)</f>
        <v>0</v>
      </c>
      <c r="J24" s="239"/>
      <c r="K24" s="238">
        <f>ROUND(E24*J24,2)</f>
        <v>0</v>
      </c>
      <c r="L24" s="238">
        <v>21</v>
      </c>
      <c r="M24" s="238">
        <f>G24*(1+L24/100)</f>
        <v>0</v>
      </c>
      <c r="N24" s="237">
        <v>0</v>
      </c>
      <c r="O24" s="237">
        <f>ROUND(E24*N24,2)</f>
        <v>0</v>
      </c>
      <c r="P24" s="237">
        <v>0</v>
      </c>
      <c r="Q24" s="237">
        <f>ROUND(E24*P24,2)</f>
        <v>0</v>
      </c>
      <c r="R24" s="238" t="s">
        <v>217</v>
      </c>
      <c r="S24" s="238" t="s">
        <v>144</v>
      </c>
      <c r="T24" s="240" t="s">
        <v>144</v>
      </c>
      <c r="U24" s="223">
        <v>0.04</v>
      </c>
      <c r="V24" s="223">
        <f>ROUND(E24*U24,2)</f>
        <v>2.06</v>
      </c>
      <c r="W24" s="223"/>
      <c r="X24" s="223" t="s">
        <v>207</v>
      </c>
      <c r="Y24" s="223" t="s">
        <v>147</v>
      </c>
      <c r="Z24" s="213"/>
      <c r="AA24" s="213"/>
      <c r="AB24" s="213"/>
      <c r="AC24" s="213"/>
      <c r="AD24" s="213"/>
      <c r="AE24" s="213"/>
      <c r="AF24" s="213"/>
      <c r="AG24" s="213" t="s">
        <v>208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32.6" outlineLevel="2" x14ac:dyDescent="0.2">
      <c r="A25" s="220"/>
      <c r="B25" s="221"/>
      <c r="C25" s="254" t="s">
        <v>372</v>
      </c>
      <c r="D25" s="252"/>
      <c r="E25" s="252"/>
      <c r="F25" s="252"/>
      <c r="G25" s="252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219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41" t="str">
        <f>C25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25" s="213"/>
      <c r="BC25" s="213"/>
      <c r="BD25" s="213"/>
      <c r="BE25" s="213"/>
      <c r="BF25" s="213"/>
      <c r="BG25" s="213"/>
      <c r="BH25" s="213"/>
    </row>
    <row r="26" spans="1:60" outlineLevel="2" x14ac:dyDescent="0.2">
      <c r="A26" s="220"/>
      <c r="B26" s="221"/>
      <c r="C26" s="247" t="s">
        <v>376</v>
      </c>
      <c r="D26" s="224"/>
      <c r="E26" s="225">
        <v>51.5</v>
      </c>
      <c r="F26" s="223"/>
      <c r="G26" s="223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152</v>
      </c>
      <c r="AH26" s="213">
        <v>5</v>
      </c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">
      <c r="A27" s="220"/>
      <c r="B27" s="221"/>
      <c r="C27" s="248"/>
      <c r="D27" s="243"/>
      <c r="E27" s="243"/>
      <c r="F27" s="243"/>
      <c r="G27" s="24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158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34">
        <v>6</v>
      </c>
      <c r="B28" s="235" t="s">
        <v>232</v>
      </c>
      <c r="C28" s="245" t="s">
        <v>233</v>
      </c>
      <c r="D28" s="236" t="s">
        <v>216</v>
      </c>
      <c r="E28" s="237">
        <v>82.4</v>
      </c>
      <c r="F28" s="238">
        <f>H28+J28</f>
        <v>0</v>
      </c>
      <c r="G28" s="238">
        <f>ROUND(E28*F28,2)</f>
        <v>0</v>
      </c>
      <c r="H28" s="239"/>
      <c r="I28" s="238">
        <f>ROUND(E28*H28,2)</f>
        <v>0</v>
      </c>
      <c r="J28" s="239"/>
      <c r="K28" s="238">
        <f>ROUND(E28*J28,2)</f>
        <v>0</v>
      </c>
      <c r="L28" s="238">
        <v>21</v>
      </c>
      <c r="M28" s="238">
        <f>G28*(1+L28/100)</f>
        <v>0</v>
      </c>
      <c r="N28" s="237">
        <v>0</v>
      </c>
      <c r="O28" s="237">
        <f>ROUND(E28*N28,2)</f>
        <v>0</v>
      </c>
      <c r="P28" s="237">
        <v>0</v>
      </c>
      <c r="Q28" s="237">
        <f>ROUND(E28*P28,2)</f>
        <v>0</v>
      </c>
      <c r="R28" s="238" t="s">
        <v>217</v>
      </c>
      <c r="S28" s="238" t="s">
        <v>144</v>
      </c>
      <c r="T28" s="240" t="s">
        <v>144</v>
      </c>
      <c r="U28" s="223">
        <v>0.03</v>
      </c>
      <c r="V28" s="223">
        <f>ROUND(E28*U28,2)</f>
        <v>2.4700000000000002</v>
      </c>
      <c r="W28" s="223"/>
      <c r="X28" s="223" t="s">
        <v>207</v>
      </c>
      <c r="Y28" s="223" t="s">
        <v>147</v>
      </c>
      <c r="Z28" s="213"/>
      <c r="AA28" s="213"/>
      <c r="AB28" s="213"/>
      <c r="AC28" s="213"/>
      <c r="AD28" s="213"/>
      <c r="AE28" s="213"/>
      <c r="AF28" s="213"/>
      <c r="AG28" s="213" t="s">
        <v>208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2" x14ac:dyDescent="0.2">
      <c r="A29" s="220"/>
      <c r="B29" s="221"/>
      <c r="C29" s="246" t="s">
        <v>234</v>
      </c>
      <c r="D29" s="242"/>
      <c r="E29" s="242"/>
      <c r="F29" s="242"/>
      <c r="G29" s="242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3"/>
      <c r="AA29" s="213"/>
      <c r="AB29" s="213"/>
      <c r="AC29" s="213"/>
      <c r="AD29" s="213"/>
      <c r="AE29" s="213"/>
      <c r="AF29" s="213"/>
      <c r="AG29" s="213" t="s">
        <v>150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41" t="str">
        <f>C29</f>
        <v>Uložení sypaniny do násypů nebo na skládku s rozprostřením sypaniny ve vrstvách a s hrubým urovnáním.</v>
      </c>
      <c r="BB29" s="213"/>
      <c r="BC29" s="213"/>
      <c r="BD29" s="213"/>
      <c r="BE29" s="213"/>
      <c r="BF29" s="213"/>
      <c r="BG29" s="213"/>
      <c r="BH29" s="213"/>
    </row>
    <row r="30" spans="1:60" outlineLevel="2" x14ac:dyDescent="0.2">
      <c r="A30" s="220"/>
      <c r="B30" s="221"/>
      <c r="C30" s="247" t="s">
        <v>377</v>
      </c>
      <c r="D30" s="224"/>
      <c r="E30" s="225"/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152</v>
      </c>
      <c r="AH30" s="213">
        <v>0</v>
      </c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3" x14ac:dyDescent="0.2">
      <c r="A31" s="220"/>
      <c r="B31" s="221"/>
      <c r="C31" s="247" t="s">
        <v>378</v>
      </c>
      <c r="D31" s="224"/>
      <c r="E31" s="225">
        <v>30.9</v>
      </c>
      <c r="F31" s="223"/>
      <c r="G31" s="223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152</v>
      </c>
      <c r="AH31" s="213">
        <v>5</v>
      </c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3" x14ac:dyDescent="0.2">
      <c r="A32" s="220"/>
      <c r="B32" s="221"/>
      <c r="C32" s="247" t="s">
        <v>376</v>
      </c>
      <c r="D32" s="224"/>
      <c r="E32" s="225">
        <v>51.5</v>
      </c>
      <c r="F32" s="223"/>
      <c r="G32" s="223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152</v>
      </c>
      <c r="AH32" s="213">
        <v>5</v>
      </c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">
      <c r="A33" s="220"/>
      <c r="B33" s="221"/>
      <c r="C33" s="248"/>
      <c r="D33" s="243"/>
      <c r="E33" s="243"/>
      <c r="F33" s="243"/>
      <c r="G33" s="243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158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34">
        <v>7</v>
      </c>
      <c r="B34" s="235" t="s">
        <v>273</v>
      </c>
      <c r="C34" s="245" t="s">
        <v>274</v>
      </c>
      <c r="D34" s="236" t="s">
        <v>204</v>
      </c>
      <c r="E34" s="237">
        <v>206</v>
      </c>
      <c r="F34" s="238">
        <f>H34+J34</f>
        <v>0</v>
      </c>
      <c r="G34" s="238">
        <f>ROUND(E34*F34,2)</f>
        <v>0</v>
      </c>
      <c r="H34" s="239"/>
      <c r="I34" s="238">
        <f>ROUND(E34*H34,2)</f>
        <v>0</v>
      </c>
      <c r="J34" s="239"/>
      <c r="K34" s="238">
        <f>ROUND(E34*J34,2)</f>
        <v>0</v>
      </c>
      <c r="L34" s="238">
        <v>21</v>
      </c>
      <c r="M34" s="238">
        <f>G34*(1+L34/100)</f>
        <v>0</v>
      </c>
      <c r="N34" s="237">
        <v>0</v>
      </c>
      <c r="O34" s="237">
        <f>ROUND(E34*N34,2)</f>
        <v>0</v>
      </c>
      <c r="P34" s="237">
        <v>0</v>
      </c>
      <c r="Q34" s="237">
        <f>ROUND(E34*P34,2)</f>
        <v>0</v>
      </c>
      <c r="R34" s="238" t="s">
        <v>217</v>
      </c>
      <c r="S34" s="238" t="s">
        <v>144</v>
      </c>
      <c r="T34" s="240" t="s">
        <v>144</v>
      </c>
      <c r="U34" s="223">
        <v>0.02</v>
      </c>
      <c r="V34" s="223">
        <f>ROUND(E34*U34,2)</f>
        <v>4.12</v>
      </c>
      <c r="W34" s="223"/>
      <c r="X34" s="223" t="s">
        <v>207</v>
      </c>
      <c r="Y34" s="223" t="s">
        <v>147</v>
      </c>
      <c r="Z34" s="213"/>
      <c r="AA34" s="213"/>
      <c r="AB34" s="213"/>
      <c r="AC34" s="213"/>
      <c r="AD34" s="213"/>
      <c r="AE34" s="213"/>
      <c r="AF34" s="213"/>
      <c r="AG34" s="213" t="s">
        <v>208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2" x14ac:dyDescent="0.2">
      <c r="A35" s="220"/>
      <c r="B35" s="221"/>
      <c r="C35" s="254" t="s">
        <v>275</v>
      </c>
      <c r="D35" s="252"/>
      <c r="E35" s="252"/>
      <c r="F35" s="252"/>
      <c r="G35" s="252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3"/>
      <c r="AA35" s="213"/>
      <c r="AB35" s="213"/>
      <c r="AC35" s="213"/>
      <c r="AD35" s="213"/>
      <c r="AE35" s="213"/>
      <c r="AF35" s="213"/>
      <c r="AG35" s="213" t="s">
        <v>219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2" x14ac:dyDescent="0.2">
      <c r="A36" s="220"/>
      <c r="B36" s="221"/>
      <c r="C36" s="247" t="s">
        <v>379</v>
      </c>
      <c r="D36" s="224"/>
      <c r="E36" s="225">
        <v>206</v>
      </c>
      <c r="F36" s="223"/>
      <c r="G36" s="223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152</v>
      </c>
      <c r="AH36" s="213">
        <v>0</v>
      </c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">
      <c r="A37" s="220"/>
      <c r="B37" s="221"/>
      <c r="C37" s="248"/>
      <c r="D37" s="243"/>
      <c r="E37" s="243"/>
      <c r="F37" s="243"/>
      <c r="G37" s="243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158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21.75" outlineLevel="1" x14ac:dyDescent="0.2">
      <c r="A38" s="234">
        <v>8</v>
      </c>
      <c r="B38" s="235" t="s">
        <v>380</v>
      </c>
      <c r="C38" s="245" t="s">
        <v>381</v>
      </c>
      <c r="D38" s="236" t="s">
        <v>204</v>
      </c>
      <c r="E38" s="237">
        <v>206</v>
      </c>
      <c r="F38" s="238">
        <f>H38+J38</f>
        <v>0</v>
      </c>
      <c r="G38" s="238">
        <f>ROUND(E38*F38,2)</f>
        <v>0</v>
      </c>
      <c r="H38" s="239"/>
      <c r="I38" s="238">
        <f>ROUND(E38*H38,2)</f>
        <v>0</v>
      </c>
      <c r="J38" s="239"/>
      <c r="K38" s="238">
        <f>ROUND(E38*J38,2)</f>
        <v>0</v>
      </c>
      <c r="L38" s="238">
        <v>21</v>
      </c>
      <c r="M38" s="238">
        <f>G38*(1+L38/100)</f>
        <v>0</v>
      </c>
      <c r="N38" s="237">
        <v>0</v>
      </c>
      <c r="O38" s="237">
        <f>ROUND(E38*N38,2)</f>
        <v>0</v>
      </c>
      <c r="P38" s="237">
        <v>0</v>
      </c>
      <c r="Q38" s="237">
        <f>ROUND(E38*P38,2)</f>
        <v>0</v>
      </c>
      <c r="R38" s="238" t="s">
        <v>283</v>
      </c>
      <c r="S38" s="238" t="s">
        <v>144</v>
      </c>
      <c r="T38" s="240" t="s">
        <v>144</v>
      </c>
      <c r="U38" s="223">
        <v>0.15</v>
      </c>
      <c r="V38" s="223">
        <f>ROUND(E38*U38,2)</f>
        <v>30.9</v>
      </c>
      <c r="W38" s="223"/>
      <c r="X38" s="223" t="s">
        <v>207</v>
      </c>
      <c r="Y38" s="223" t="s">
        <v>147</v>
      </c>
      <c r="Z38" s="213"/>
      <c r="AA38" s="213"/>
      <c r="AB38" s="213"/>
      <c r="AC38" s="213"/>
      <c r="AD38" s="213"/>
      <c r="AE38" s="213"/>
      <c r="AF38" s="213"/>
      <c r="AG38" s="213" t="s">
        <v>208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2" x14ac:dyDescent="0.2">
      <c r="A39" s="220"/>
      <c r="B39" s="221"/>
      <c r="C39" s="254" t="s">
        <v>382</v>
      </c>
      <c r="D39" s="252"/>
      <c r="E39" s="252"/>
      <c r="F39" s="252"/>
      <c r="G39" s="252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219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2" x14ac:dyDescent="0.2">
      <c r="A40" s="220"/>
      <c r="B40" s="221"/>
      <c r="C40" s="247" t="s">
        <v>383</v>
      </c>
      <c r="D40" s="224"/>
      <c r="E40" s="225"/>
      <c r="F40" s="223"/>
      <c r="G40" s="223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3"/>
      <c r="AA40" s="213"/>
      <c r="AB40" s="213"/>
      <c r="AC40" s="213"/>
      <c r="AD40" s="213"/>
      <c r="AE40" s="213"/>
      <c r="AF40" s="213"/>
      <c r="AG40" s="213" t="s">
        <v>152</v>
      </c>
      <c r="AH40" s="213">
        <v>0</v>
      </c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3" x14ac:dyDescent="0.2">
      <c r="A41" s="220"/>
      <c r="B41" s="221"/>
      <c r="C41" s="247" t="s">
        <v>384</v>
      </c>
      <c r="D41" s="224"/>
      <c r="E41" s="225">
        <v>206</v>
      </c>
      <c r="F41" s="223"/>
      <c r="G41" s="223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152</v>
      </c>
      <c r="AH41" s="213">
        <v>5</v>
      </c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2" x14ac:dyDescent="0.2">
      <c r="A42" s="220"/>
      <c r="B42" s="221"/>
      <c r="C42" s="248"/>
      <c r="D42" s="243"/>
      <c r="E42" s="243"/>
      <c r="F42" s="243"/>
      <c r="G42" s="243"/>
      <c r="H42" s="223"/>
      <c r="I42" s="223"/>
      <c r="J42" s="223"/>
      <c r="K42" s="223"/>
      <c r="L42" s="223"/>
      <c r="M42" s="223"/>
      <c r="N42" s="222"/>
      <c r="O42" s="222"/>
      <c r="P42" s="222"/>
      <c r="Q42" s="222"/>
      <c r="R42" s="223"/>
      <c r="S42" s="223"/>
      <c r="T42" s="223"/>
      <c r="U42" s="223"/>
      <c r="V42" s="223"/>
      <c r="W42" s="223"/>
      <c r="X42" s="223"/>
      <c r="Y42" s="223"/>
      <c r="Z42" s="213"/>
      <c r="AA42" s="213"/>
      <c r="AB42" s="213"/>
      <c r="AC42" s="213"/>
      <c r="AD42" s="213"/>
      <c r="AE42" s="213"/>
      <c r="AF42" s="213"/>
      <c r="AG42" s="213" t="s">
        <v>158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13.6" x14ac:dyDescent="0.2">
      <c r="A43" s="227" t="s">
        <v>139</v>
      </c>
      <c r="B43" s="228" t="s">
        <v>93</v>
      </c>
      <c r="C43" s="244" t="s">
        <v>94</v>
      </c>
      <c r="D43" s="229"/>
      <c r="E43" s="230"/>
      <c r="F43" s="231"/>
      <c r="G43" s="231">
        <f>SUMIF(AG44:AG60,"&lt;&gt;NOR",G44:G60)</f>
        <v>0</v>
      </c>
      <c r="H43" s="231"/>
      <c r="I43" s="231">
        <f>SUM(I44:I60)</f>
        <v>0</v>
      </c>
      <c r="J43" s="231"/>
      <c r="K43" s="231">
        <f>SUM(K44:K60)</f>
        <v>0</v>
      </c>
      <c r="L43" s="231"/>
      <c r="M43" s="231">
        <f>SUM(M44:M60)</f>
        <v>0</v>
      </c>
      <c r="N43" s="230"/>
      <c r="O43" s="230">
        <f>SUM(O44:O60)</f>
        <v>0.02</v>
      </c>
      <c r="P43" s="230"/>
      <c r="Q43" s="230">
        <f>SUM(Q44:Q60)</f>
        <v>0</v>
      </c>
      <c r="R43" s="231"/>
      <c r="S43" s="231"/>
      <c r="T43" s="232"/>
      <c r="U43" s="226"/>
      <c r="V43" s="226">
        <f>SUM(V44:V60)</f>
        <v>6.9</v>
      </c>
      <c r="W43" s="226"/>
      <c r="X43" s="226"/>
      <c r="Y43" s="226"/>
      <c r="AG43" t="s">
        <v>140</v>
      </c>
    </row>
    <row r="44" spans="1:60" outlineLevel="1" x14ac:dyDescent="0.2">
      <c r="A44" s="234">
        <v>9</v>
      </c>
      <c r="B44" s="235" t="s">
        <v>385</v>
      </c>
      <c r="C44" s="245" t="s">
        <v>386</v>
      </c>
      <c r="D44" s="236" t="s">
        <v>204</v>
      </c>
      <c r="E44" s="237">
        <v>206</v>
      </c>
      <c r="F44" s="238">
        <f>H44+J44</f>
        <v>0</v>
      </c>
      <c r="G44" s="238">
        <f>ROUND(E44*F44,2)</f>
        <v>0</v>
      </c>
      <c r="H44" s="239"/>
      <c r="I44" s="238">
        <f>ROUND(E44*H44,2)</f>
        <v>0</v>
      </c>
      <c r="J44" s="239"/>
      <c r="K44" s="238">
        <f>ROUND(E44*J44,2)</f>
        <v>0</v>
      </c>
      <c r="L44" s="238">
        <v>21</v>
      </c>
      <c r="M44" s="238">
        <f>G44*(1+L44/100)</f>
        <v>0</v>
      </c>
      <c r="N44" s="237">
        <v>0</v>
      </c>
      <c r="O44" s="237">
        <f>ROUND(E44*N44,2)</f>
        <v>0</v>
      </c>
      <c r="P44" s="237">
        <v>0</v>
      </c>
      <c r="Q44" s="237">
        <f>ROUND(E44*P44,2)</f>
        <v>0</v>
      </c>
      <c r="R44" s="238" t="s">
        <v>283</v>
      </c>
      <c r="S44" s="238" t="s">
        <v>144</v>
      </c>
      <c r="T44" s="240" t="s">
        <v>144</v>
      </c>
      <c r="U44" s="223">
        <v>0.02</v>
      </c>
      <c r="V44" s="223">
        <f>ROUND(E44*U44,2)</f>
        <v>4.12</v>
      </c>
      <c r="W44" s="223"/>
      <c r="X44" s="223" t="s">
        <v>207</v>
      </c>
      <c r="Y44" s="223" t="s">
        <v>147</v>
      </c>
      <c r="Z44" s="213"/>
      <c r="AA44" s="213"/>
      <c r="AB44" s="213"/>
      <c r="AC44" s="213"/>
      <c r="AD44" s="213"/>
      <c r="AE44" s="213"/>
      <c r="AF44" s="213"/>
      <c r="AG44" s="213" t="s">
        <v>208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2" x14ac:dyDescent="0.2">
      <c r="A45" s="220"/>
      <c r="B45" s="221"/>
      <c r="C45" s="254" t="s">
        <v>284</v>
      </c>
      <c r="D45" s="252"/>
      <c r="E45" s="252"/>
      <c r="F45" s="252"/>
      <c r="G45" s="252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219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">
      <c r="A46" s="220"/>
      <c r="B46" s="221"/>
      <c r="C46" s="247" t="s">
        <v>387</v>
      </c>
      <c r="D46" s="224"/>
      <c r="E46" s="225">
        <v>206</v>
      </c>
      <c r="F46" s="223"/>
      <c r="G46" s="223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152</v>
      </c>
      <c r="AH46" s="213">
        <v>0</v>
      </c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2" x14ac:dyDescent="0.2">
      <c r="A47" s="220"/>
      <c r="B47" s="221"/>
      <c r="C47" s="248"/>
      <c r="D47" s="243"/>
      <c r="E47" s="243"/>
      <c r="F47" s="243"/>
      <c r="G47" s="243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158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1.75" outlineLevel="1" x14ac:dyDescent="0.2">
      <c r="A48" s="234">
        <v>10</v>
      </c>
      <c r="B48" s="235" t="s">
        <v>388</v>
      </c>
      <c r="C48" s="245" t="s">
        <v>389</v>
      </c>
      <c r="D48" s="236" t="s">
        <v>204</v>
      </c>
      <c r="E48" s="237">
        <v>206</v>
      </c>
      <c r="F48" s="238">
        <f>H48+J48</f>
        <v>0</v>
      </c>
      <c r="G48" s="238">
        <f>ROUND(E48*F48,2)</f>
        <v>0</v>
      </c>
      <c r="H48" s="239"/>
      <c r="I48" s="238">
        <f>ROUND(E48*H48,2)</f>
        <v>0</v>
      </c>
      <c r="J48" s="239"/>
      <c r="K48" s="238">
        <f>ROUND(E48*J48,2)</f>
        <v>0</v>
      </c>
      <c r="L48" s="238">
        <v>21</v>
      </c>
      <c r="M48" s="238">
        <f>G48*(1+L48/100)</f>
        <v>0</v>
      </c>
      <c r="N48" s="237">
        <v>0</v>
      </c>
      <c r="O48" s="237">
        <f>ROUND(E48*N48,2)</f>
        <v>0</v>
      </c>
      <c r="P48" s="237">
        <v>0</v>
      </c>
      <c r="Q48" s="237">
        <f>ROUND(E48*P48,2)</f>
        <v>0</v>
      </c>
      <c r="R48" s="238" t="s">
        <v>283</v>
      </c>
      <c r="S48" s="238" t="s">
        <v>144</v>
      </c>
      <c r="T48" s="240" t="s">
        <v>144</v>
      </c>
      <c r="U48" s="223">
        <v>3.5000000000000001E-3</v>
      </c>
      <c r="V48" s="223">
        <f>ROUND(E48*U48,2)</f>
        <v>0.72</v>
      </c>
      <c r="W48" s="223"/>
      <c r="X48" s="223" t="s">
        <v>207</v>
      </c>
      <c r="Y48" s="223" t="s">
        <v>147</v>
      </c>
      <c r="Z48" s="213"/>
      <c r="AA48" s="213"/>
      <c r="AB48" s="213"/>
      <c r="AC48" s="213"/>
      <c r="AD48" s="213"/>
      <c r="AE48" s="213"/>
      <c r="AF48" s="213"/>
      <c r="AG48" s="213" t="s">
        <v>208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2" x14ac:dyDescent="0.2">
      <c r="A49" s="220"/>
      <c r="B49" s="221"/>
      <c r="C49" s="254" t="s">
        <v>390</v>
      </c>
      <c r="D49" s="252"/>
      <c r="E49" s="252"/>
      <c r="F49" s="252"/>
      <c r="G49" s="252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3"/>
      <c r="AA49" s="213"/>
      <c r="AB49" s="213"/>
      <c r="AC49" s="213"/>
      <c r="AD49" s="213"/>
      <c r="AE49" s="213"/>
      <c r="AF49" s="213"/>
      <c r="AG49" s="213" t="s">
        <v>219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2" x14ac:dyDescent="0.2">
      <c r="A50" s="220"/>
      <c r="B50" s="221"/>
      <c r="C50" s="257" t="s">
        <v>391</v>
      </c>
      <c r="D50" s="256"/>
      <c r="E50" s="256"/>
      <c r="F50" s="256"/>
      <c r="G50" s="256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150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2" x14ac:dyDescent="0.2">
      <c r="A51" s="220"/>
      <c r="B51" s="221"/>
      <c r="C51" s="247" t="s">
        <v>392</v>
      </c>
      <c r="D51" s="224"/>
      <c r="E51" s="225">
        <v>206</v>
      </c>
      <c r="F51" s="223"/>
      <c r="G51" s="223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3"/>
      <c r="AA51" s="213"/>
      <c r="AB51" s="213"/>
      <c r="AC51" s="213"/>
      <c r="AD51" s="213"/>
      <c r="AE51" s="213"/>
      <c r="AF51" s="213"/>
      <c r="AG51" s="213" t="s">
        <v>152</v>
      </c>
      <c r="AH51" s="213">
        <v>5</v>
      </c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48"/>
      <c r="D52" s="243"/>
      <c r="E52" s="243"/>
      <c r="F52" s="243"/>
      <c r="G52" s="24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158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34">
        <v>11</v>
      </c>
      <c r="B53" s="235" t="s">
        <v>290</v>
      </c>
      <c r="C53" s="245" t="s">
        <v>291</v>
      </c>
      <c r="D53" s="236" t="s">
        <v>204</v>
      </c>
      <c r="E53" s="237">
        <v>206</v>
      </c>
      <c r="F53" s="238">
        <f>H53+J53</f>
        <v>0</v>
      </c>
      <c r="G53" s="238">
        <f>ROUND(E53*F53,2)</f>
        <v>0</v>
      </c>
      <c r="H53" s="239"/>
      <c r="I53" s="238">
        <f>ROUND(E53*H53,2)</f>
        <v>0</v>
      </c>
      <c r="J53" s="239"/>
      <c r="K53" s="238">
        <f>ROUND(E53*J53,2)</f>
        <v>0</v>
      </c>
      <c r="L53" s="238">
        <v>21</v>
      </c>
      <c r="M53" s="238">
        <f>G53*(1+L53/100)</f>
        <v>0</v>
      </c>
      <c r="N53" s="237">
        <v>0</v>
      </c>
      <c r="O53" s="237">
        <f>ROUND(E53*N53,2)</f>
        <v>0</v>
      </c>
      <c r="P53" s="237">
        <v>0</v>
      </c>
      <c r="Q53" s="237">
        <f>ROUND(E53*P53,2)</f>
        <v>0</v>
      </c>
      <c r="R53" s="238" t="s">
        <v>283</v>
      </c>
      <c r="S53" s="238" t="s">
        <v>144</v>
      </c>
      <c r="T53" s="240" t="s">
        <v>144</v>
      </c>
      <c r="U53" s="223">
        <v>0.01</v>
      </c>
      <c r="V53" s="223">
        <f>ROUND(E53*U53,2)</f>
        <v>2.06</v>
      </c>
      <c r="W53" s="223"/>
      <c r="X53" s="223" t="s">
        <v>207</v>
      </c>
      <c r="Y53" s="223" t="s">
        <v>147</v>
      </c>
      <c r="Z53" s="213"/>
      <c r="AA53" s="213"/>
      <c r="AB53" s="213"/>
      <c r="AC53" s="213"/>
      <c r="AD53" s="213"/>
      <c r="AE53" s="213"/>
      <c r="AF53" s="213"/>
      <c r="AG53" s="213" t="s">
        <v>208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1.75" outlineLevel="2" x14ac:dyDescent="0.2">
      <c r="A54" s="220"/>
      <c r="B54" s="221"/>
      <c r="C54" s="254" t="s">
        <v>292</v>
      </c>
      <c r="D54" s="252"/>
      <c r="E54" s="252"/>
      <c r="F54" s="252"/>
      <c r="G54" s="252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219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41" t="str">
        <f>C54</f>
        <v>bez ohledu na způsob založení, tj. pokosení se shrabáním, naložením shrabků na dopravní prostředek s odvezením do 20 km a se složením,</v>
      </c>
      <c r="BB54" s="213"/>
      <c r="BC54" s="213"/>
      <c r="BD54" s="213"/>
      <c r="BE54" s="213"/>
      <c r="BF54" s="213"/>
      <c r="BG54" s="213"/>
      <c r="BH54" s="213"/>
    </row>
    <row r="55" spans="1:60" outlineLevel="2" x14ac:dyDescent="0.2">
      <c r="A55" s="220"/>
      <c r="B55" s="221"/>
      <c r="C55" s="247" t="s">
        <v>392</v>
      </c>
      <c r="D55" s="224"/>
      <c r="E55" s="225">
        <v>206</v>
      </c>
      <c r="F55" s="223"/>
      <c r="G55" s="223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3"/>
      <c r="AA55" s="213"/>
      <c r="AB55" s="213"/>
      <c r="AC55" s="213"/>
      <c r="AD55" s="213"/>
      <c r="AE55" s="213"/>
      <c r="AF55" s="213"/>
      <c r="AG55" s="213" t="s">
        <v>152</v>
      </c>
      <c r="AH55" s="213">
        <v>5</v>
      </c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48"/>
      <c r="D56" s="243"/>
      <c r="E56" s="243"/>
      <c r="F56" s="243"/>
      <c r="G56" s="24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158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34">
        <v>12</v>
      </c>
      <c r="B57" s="235" t="s">
        <v>299</v>
      </c>
      <c r="C57" s="245" t="s">
        <v>300</v>
      </c>
      <c r="D57" s="236" t="s">
        <v>301</v>
      </c>
      <c r="E57" s="237">
        <v>20.6</v>
      </c>
      <c r="F57" s="238">
        <f>H57+J57</f>
        <v>0</v>
      </c>
      <c r="G57" s="238">
        <f>ROUND(E57*F57,2)</f>
        <v>0</v>
      </c>
      <c r="H57" s="239"/>
      <c r="I57" s="238">
        <f>ROUND(E57*H57,2)</f>
        <v>0</v>
      </c>
      <c r="J57" s="239"/>
      <c r="K57" s="238">
        <f>ROUND(E57*J57,2)</f>
        <v>0</v>
      </c>
      <c r="L57" s="238">
        <v>21</v>
      </c>
      <c r="M57" s="238">
        <f>G57*(1+L57/100)</f>
        <v>0</v>
      </c>
      <c r="N57" s="237">
        <v>1E-3</v>
      </c>
      <c r="O57" s="237">
        <f>ROUND(E57*N57,2)</f>
        <v>0.02</v>
      </c>
      <c r="P57" s="237">
        <v>0</v>
      </c>
      <c r="Q57" s="237">
        <f>ROUND(E57*P57,2)</f>
        <v>0</v>
      </c>
      <c r="R57" s="238" t="s">
        <v>302</v>
      </c>
      <c r="S57" s="238" t="s">
        <v>144</v>
      </c>
      <c r="T57" s="240" t="s">
        <v>144</v>
      </c>
      <c r="U57" s="223">
        <v>0</v>
      </c>
      <c r="V57" s="223">
        <f>ROUND(E57*U57,2)</f>
        <v>0</v>
      </c>
      <c r="W57" s="223"/>
      <c r="X57" s="223" t="s">
        <v>303</v>
      </c>
      <c r="Y57" s="223" t="s">
        <v>147</v>
      </c>
      <c r="Z57" s="213"/>
      <c r="AA57" s="213"/>
      <c r="AB57" s="213"/>
      <c r="AC57" s="213"/>
      <c r="AD57" s="213"/>
      <c r="AE57" s="213"/>
      <c r="AF57" s="213"/>
      <c r="AG57" s="213" t="s">
        <v>304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2" x14ac:dyDescent="0.2">
      <c r="A58" s="220"/>
      <c r="B58" s="221"/>
      <c r="C58" s="247" t="s">
        <v>393</v>
      </c>
      <c r="D58" s="224"/>
      <c r="E58" s="225"/>
      <c r="F58" s="223"/>
      <c r="G58" s="223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152</v>
      </c>
      <c r="AH58" s="213">
        <v>0</v>
      </c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3" x14ac:dyDescent="0.2">
      <c r="A59" s="220"/>
      <c r="B59" s="221"/>
      <c r="C59" s="247" t="s">
        <v>394</v>
      </c>
      <c r="D59" s="224"/>
      <c r="E59" s="225">
        <v>20.6</v>
      </c>
      <c r="F59" s="223"/>
      <c r="G59" s="223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3"/>
      <c r="AA59" s="213"/>
      <c r="AB59" s="213"/>
      <c r="AC59" s="213"/>
      <c r="AD59" s="213"/>
      <c r="AE59" s="213"/>
      <c r="AF59" s="213"/>
      <c r="AG59" s="213" t="s">
        <v>152</v>
      </c>
      <c r="AH59" s="213">
        <v>5</v>
      </c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2" x14ac:dyDescent="0.2">
      <c r="A60" s="220"/>
      <c r="B60" s="221"/>
      <c r="C60" s="248"/>
      <c r="D60" s="243"/>
      <c r="E60" s="243"/>
      <c r="F60" s="243"/>
      <c r="G60" s="243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3"/>
      <c r="AA60" s="213"/>
      <c r="AB60" s="213"/>
      <c r="AC60" s="213"/>
      <c r="AD60" s="213"/>
      <c r="AE60" s="213"/>
      <c r="AF60" s="213"/>
      <c r="AG60" s="213" t="s">
        <v>158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13.6" x14ac:dyDescent="0.2">
      <c r="A61" s="227" t="s">
        <v>139</v>
      </c>
      <c r="B61" s="228" t="s">
        <v>95</v>
      </c>
      <c r="C61" s="244" t="s">
        <v>96</v>
      </c>
      <c r="D61" s="229"/>
      <c r="E61" s="230"/>
      <c r="F61" s="231"/>
      <c r="G61" s="231">
        <f>SUMIF(AG62:AG92,"&lt;&gt;NOR",G62:G92)</f>
        <v>0</v>
      </c>
      <c r="H61" s="231"/>
      <c r="I61" s="231">
        <f>SUM(I62:I92)</f>
        <v>0</v>
      </c>
      <c r="J61" s="231"/>
      <c r="K61" s="231">
        <f>SUM(K62:K92)</f>
        <v>0</v>
      </c>
      <c r="L61" s="231"/>
      <c r="M61" s="231">
        <f>SUM(M62:M92)</f>
        <v>0</v>
      </c>
      <c r="N61" s="230"/>
      <c r="O61" s="230">
        <f>SUM(O62:O92)</f>
        <v>177.49</v>
      </c>
      <c r="P61" s="230"/>
      <c r="Q61" s="230">
        <f>SUM(Q62:Q92)</f>
        <v>0</v>
      </c>
      <c r="R61" s="231"/>
      <c r="S61" s="231"/>
      <c r="T61" s="232"/>
      <c r="U61" s="226"/>
      <c r="V61" s="226">
        <f>SUM(V62:V92)</f>
        <v>46.11</v>
      </c>
      <c r="W61" s="226"/>
      <c r="X61" s="226"/>
      <c r="Y61" s="226"/>
      <c r="AG61" t="s">
        <v>140</v>
      </c>
    </row>
    <row r="62" spans="1:60" ht="21.75" outlineLevel="1" x14ac:dyDescent="0.2">
      <c r="A62" s="234">
        <v>13</v>
      </c>
      <c r="B62" s="235" t="s">
        <v>395</v>
      </c>
      <c r="C62" s="245" t="s">
        <v>396</v>
      </c>
      <c r="D62" s="236" t="s">
        <v>204</v>
      </c>
      <c r="E62" s="237">
        <v>206</v>
      </c>
      <c r="F62" s="238">
        <f>H62+J62</f>
        <v>0</v>
      </c>
      <c r="G62" s="238">
        <f>ROUND(E62*F62,2)</f>
        <v>0</v>
      </c>
      <c r="H62" s="239"/>
      <c r="I62" s="238">
        <f>ROUND(E62*H62,2)</f>
        <v>0</v>
      </c>
      <c r="J62" s="239"/>
      <c r="K62" s="238">
        <f>ROUND(E62*J62,2)</f>
        <v>0</v>
      </c>
      <c r="L62" s="238">
        <v>21</v>
      </c>
      <c r="M62" s="238">
        <f>G62*(1+L62/100)</f>
        <v>0</v>
      </c>
      <c r="N62" s="237">
        <v>0.46</v>
      </c>
      <c r="O62" s="237">
        <f>ROUND(E62*N62,2)</f>
        <v>94.76</v>
      </c>
      <c r="P62" s="237">
        <v>0</v>
      </c>
      <c r="Q62" s="237">
        <f>ROUND(E62*P62,2)</f>
        <v>0</v>
      </c>
      <c r="R62" s="238" t="s">
        <v>205</v>
      </c>
      <c r="S62" s="238" t="s">
        <v>144</v>
      </c>
      <c r="T62" s="240" t="s">
        <v>144</v>
      </c>
      <c r="U62" s="223">
        <v>2.9000000000000001E-2</v>
      </c>
      <c r="V62" s="223">
        <f>ROUND(E62*U62,2)</f>
        <v>5.97</v>
      </c>
      <c r="W62" s="223"/>
      <c r="X62" s="223" t="s">
        <v>207</v>
      </c>
      <c r="Y62" s="223" t="s">
        <v>147</v>
      </c>
      <c r="Z62" s="213"/>
      <c r="AA62" s="213"/>
      <c r="AB62" s="213"/>
      <c r="AC62" s="213"/>
      <c r="AD62" s="213"/>
      <c r="AE62" s="213"/>
      <c r="AF62" s="213"/>
      <c r="AG62" s="213" t="s">
        <v>208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2" x14ac:dyDescent="0.2">
      <c r="A63" s="220"/>
      <c r="B63" s="221"/>
      <c r="C63" s="247" t="s">
        <v>384</v>
      </c>
      <c r="D63" s="224"/>
      <c r="E63" s="225">
        <v>206</v>
      </c>
      <c r="F63" s="223"/>
      <c r="G63" s="223"/>
      <c r="H63" s="223"/>
      <c r="I63" s="223"/>
      <c r="J63" s="223"/>
      <c r="K63" s="223"/>
      <c r="L63" s="223"/>
      <c r="M63" s="223"/>
      <c r="N63" s="222"/>
      <c r="O63" s="222"/>
      <c r="P63" s="222"/>
      <c r="Q63" s="222"/>
      <c r="R63" s="223"/>
      <c r="S63" s="223"/>
      <c r="T63" s="223"/>
      <c r="U63" s="223"/>
      <c r="V63" s="223"/>
      <c r="W63" s="223"/>
      <c r="X63" s="223"/>
      <c r="Y63" s="223"/>
      <c r="Z63" s="213"/>
      <c r="AA63" s="213"/>
      <c r="AB63" s="213"/>
      <c r="AC63" s="213"/>
      <c r="AD63" s="213"/>
      <c r="AE63" s="213"/>
      <c r="AF63" s="213"/>
      <c r="AG63" s="213" t="s">
        <v>152</v>
      </c>
      <c r="AH63" s="213">
        <v>5</v>
      </c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2" x14ac:dyDescent="0.2">
      <c r="A64" s="220"/>
      <c r="B64" s="221"/>
      <c r="C64" s="248"/>
      <c r="D64" s="243"/>
      <c r="E64" s="243"/>
      <c r="F64" s="243"/>
      <c r="G64" s="243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3"/>
      <c r="AA64" s="213"/>
      <c r="AB64" s="213"/>
      <c r="AC64" s="213"/>
      <c r="AD64" s="213"/>
      <c r="AE64" s="213"/>
      <c r="AF64" s="213"/>
      <c r="AG64" s="213" t="s">
        <v>158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">
      <c r="A65" s="234">
        <v>14</v>
      </c>
      <c r="B65" s="235" t="s">
        <v>397</v>
      </c>
      <c r="C65" s="245" t="s">
        <v>398</v>
      </c>
      <c r="D65" s="236" t="s">
        <v>204</v>
      </c>
      <c r="E65" s="237">
        <v>206</v>
      </c>
      <c r="F65" s="238">
        <f>H65+J65</f>
        <v>0</v>
      </c>
      <c r="G65" s="238">
        <f>ROUND(E65*F65,2)</f>
        <v>0</v>
      </c>
      <c r="H65" s="239"/>
      <c r="I65" s="238">
        <f>ROUND(E65*H65,2)</f>
        <v>0</v>
      </c>
      <c r="J65" s="239"/>
      <c r="K65" s="238">
        <f>ROUND(E65*J65,2)</f>
        <v>0</v>
      </c>
      <c r="L65" s="238">
        <v>21</v>
      </c>
      <c r="M65" s="238">
        <f>G65*(1+L65/100)</f>
        <v>0</v>
      </c>
      <c r="N65" s="237">
        <v>0</v>
      </c>
      <c r="O65" s="237">
        <f>ROUND(E65*N65,2)</f>
        <v>0</v>
      </c>
      <c r="P65" s="237">
        <v>0</v>
      </c>
      <c r="Q65" s="237">
        <f>ROUND(E65*P65,2)</f>
        <v>0</v>
      </c>
      <c r="R65" s="238" t="s">
        <v>205</v>
      </c>
      <c r="S65" s="238" t="s">
        <v>144</v>
      </c>
      <c r="T65" s="240" t="s">
        <v>144</v>
      </c>
      <c r="U65" s="223">
        <v>0.09</v>
      </c>
      <c r="V65" s="223">
        <f>ROUND(E65*U65,2)</f>
        <v>18.54</v>
      </c>
      <c r="W65" s="223"/>
      <c r="X65" s="223" t="s">
        <v>207</v>
      </c>
      <c r="Y65" s="223" t="s">
        <v>147</v>
      </c>
      <c r="Z65" s="213"/>
      <c r="AA65" s="213"/>
      <c r="AB65" s="213"/>
      <c r="AC65" s="213"/>
      <c r="AD65" s="213"/>
      <c r="AE65" s="213"/>
      <c r="AF65" s="213"/>
      <c r="AG65" s="213" t="s">
        <v>208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2" x14ac:dyDescent="0.2">
      <c r="A66" s="220"/>
      <c r="B66" s="221"/>
      <c r="C66" s="247" t="s">
        <v>379</v>
      </c>
      <c r="D66" s="224"/>
      <c r="E66" s="225">
        <v>206</v>
      </c>
      <c r="F66" s="223"/>
      <c r="G66" s="223"/>
      <c r="H66" s="223"/>
      <c r="I66" s="223"/>
      <c r="J66" s="223"/>
      <c r="K66" s="223"/>
      <c r="L66" s="223"/>
      <c r="M66" s="223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223"/>
      <c r="Y66" s="223"/>
      <c r="Z66" s="213"/>
      <c r="AA66" s="213"/>
      <c r="AB66" s="213"/>
      <c r="AC66" s="213"/>
      <c r="AD66" s="213"/>
      <c r="AE66" s="213"/>
      <c r="AF66" s="213"/>
      <c r="AG66" s="213" t="s">
        <v>152</v>
      </c>
      <c r="AH66" s="213">
        <v>0</v>
      </c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">
      <c r="A67" s="220"/>
      <c r="B67" s="221"/>
      <c r="C67" s="248"/>
      <c r="D67" s="243"/>
      <c r="E67" s="243"/>
      <c r="F67" s="243"/>
      <c r="G67" s="243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3"/>
      <c r="AA67" s="213"/>
      <c r="AB67" s="213"/>
      <c r="AC67" s="213"/>
      <c r="AD67" s="213"/>
      <c r="AE67" s="213"/>
      <c r="AF67" s="213"/>
      <c r="AG67" s="213" t="s">
        <v>158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1.75" outlineLevel="1" x14ac:dyDescent="0.2">
      <c r="A68" s="234">
        <v>15</v>
      </c>
      <c r="B68" s="235" t="s">
        <v>399</v>
      </c>
      <c r="C68" s="245" t="s">
        <v>400</v>
      </c>
      <c r="D68" s="236" t="s">
        <v>204</v>
      </c>
      <c r="E68" s="237">
        <v>180</v>
      </c>
      <c r="F68" s="238">
        <f>H68+J68</f>
        <v>0</v>
      </c>
      <c r="G68" s="238">
        <f>ROUND(E68*F68,2)</f>
        <v>0</v>
      </c>
      <c r="H68" s="239"/>
      <c r="I68" s="238">
        <f>ROUND(E68*H68,2)</f>
        <v>0</v>
      </c>
      <c r="J68" s="239"/>
      <c r="K68" s="238">
        <f>ROUND(E68*J68,2)</f>
        <v>0</v>
      </c>
      <c r="L68" s="238">
        <v>21</v>
      </c>
      <c r="M68" s="238">
        <f>G68*(1+L68/100)</f>
        <v>0</v>
      </c>
      <c r="N68" s="237">
        <v>0.45926</v>
      </c>
      <c r="O68" s="237">
        <f>ROUND(E68*N68,2)</f>
        <v>82.67</v>
      </c>
      <c r="P68" s="237">
        <v>0</v>
      </c>
      <c r="Q68" s="237">
        <f>ROUND(E68*P68,2)</f>
        <v>0</v>
      </c>
      <c r="R68" s="238" t="s">
        <v>363</v>
      </c>
      <c r="S68" s="238" t="s">
        <v>144</v>
      </c>
      <c r="T68" s="240" t="s">
        <v>144</v>
      </c>
      <c r="U68" s="223">
        <v>0.12</v>
      </c>
      <c r="V68" s="223">
        <f>ROUND(E68*U68,2)</f>
        <v>21.6</v>
      </c>
      <c r="W68" s="223"/>
      <c r="X68" s="223" t="s">
        <v>207</v>
      </c>
      <c r="Y68" s="223" t="s">
        <v>147</v>
      </c>
      <c r="Z68" s="213"/>
      <c r="AA68" s="213"/>
      <c r="AB68" s="213"/>
      <c r="AC68" s="213"/>
      <c r="AD68" s="213"/>
      <c r="AE68" s="213"/>
      <c r="AF68" s="213"/>
      <c r="AG68" s="213" t="s">
        <v>208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2" x14ac:dyDescent="0.2">
      <c r="A69" s="220"/>
      <c r="B69" s="221"/>
      <c r="C69" s="246" t="s">
        <v>401</v>
      </c>
      <c r="D69" s="242"/>
      <c r="E69" s="242"/>
      <c r="F69" s="242"/>
      <c r="G69" s="242"/>
      <c r="H69" s="223"/>
      <c r="I69" s="223"/>
      <c r="J69" s="223"/>
      <c r="K69" s="223"/>
      <c r="L69" s="223"/>
      <c r="M69" s="223"/>
      <c r="N69" s="222"/>
      <c r="O69" s="222"/>
      <c r="P69" s="222"/>
      <c r="Q69" s="222"/>
      <c r="R69" s="223"/>
      <c r="S69" s="223"/>
      <c r="T69" s="223"/>
      <c r="U69" s="223"/>
      <c r="V69" s="223"/>
      <c r="W69" s="223"/>
      <c r="X69" s="223"/>
      <c r="Y69" s="223"/>
      <c r="Z69" s="213"/>
      <c r="AA69" s="213"/>
      <c r="AB69" s="213"/>
      <c r="AC69" s="213"/>
      <c r="AD69" s="213"/>
      <c r="AE69" s="213"/>
      <c r="AF69" s="213"/>
      <c r="AG69" s="213" t="s">
        <v>150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3" x14ac:dyDescent="0.2">
      <c r="A70" s="220"/>
      <c r="B70" s="221"/>
      <c r="C70" s="257" t="s">
        <v>402</v>
      </c>
      <c r="D70" s="256"/>
      <c r="E70" s="256"/>
      <c r="F70" s="256"/>
      <c r="G70" s="256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3"/>
      <c r="AA70" s="213"/>
      <c r="AB70" s="213"/>
      <c r="AC70" s="213"/>
      <c r="AD70" s="213"/>
      <c r="AE70" s="213"/>
      <c r="AF70" s="213"/>
      <c r="AG70" s="213" t="s">
        <v>150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3" x14ac:dyDescent="0.2">
      <c r="A71" s="220"/>
      <c r="B71" s="221"/>
      <c r="C71" s="257" t="s">
        <v>403</v>
      </c>
      <c r="D71" s="256"/>
      <c r="E71" s="256"/>
      <c r="F71" s="256"/>
      <c r="G71" s="256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3"/>
      <c r="AA71" s="213"/>
      <c r="AB71" s="213"/>
      <c r="AC71" s="213"/>
      <c r="AD71" s="213"/>
      <c r="AE71" s="213"/>
      <c r="AF71" s="213"/>
      <c r="AG71" s="213" t="s">
        <v>150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3" x14ac:dyDescent="0.2">
      <c r="A72" s="220"/>
      <c r="B72" s="221"/>
      <c r="C72" s="257" t="s">
        <v>404</v>
      </c>
      <c r="D72" s="256"/>
      <c r="E72" s="256"/>
      <c r="F72" s="256"/>
      <c r="G72" s="256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3"/>
      <c r="AA72" s="213"/>
      <c r="AB72" s="213"/>
      <c r="AC72" s="213"/>
      <c r="AD72" s="213"/>
      <c r="AE72" s="213"/>
      <c r="AF72" s="213"/>
      <c r="AG72" s="213" t="s">
        <v>150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2" x14ac:dyDescent="0.2">
      <c r="A73" s="220"/>
      <c r="B73" s="221"/>
      <c r="C73" s="247" t="s">
        <v>405</v>
      </c>
      <c r="D73" s="224"/>
      <c r="E73" s="225">
        <v>180</v>
      </c>
      <c r="F73" s="223"/>
      <c r="G73" s="223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3"/>
      <c r="AA73" s="213"/>
      <c r="AB73" s="213"/>
      <c r="AC73" s="213"/>
      <c r="AD73" s="213"/>
      <c r="AE73" s="213"/>
      <c r="AF73" s="213"/>
      <c r="AG73" s="213" t="s">
        <v>152</v>
      </c>
      <c r="AH73" s="213">
        <v>0</v>
      </c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2" x14ac:dyDescent="0.2">
      <c r="A74" s="220"/>
      <c r="B74" s="221"/>
      <c r="C74" s="248"/>
      <c r="D74" s="243"/>
      <c r="E74" s="243"/>
      <c r="F74" s="243"/>
      <c r="G74" s="243"/>
      <c r="H74" s="223"/>
      <c r="I74" s="223"/>
      <c r="J74" s="223"/>
      <c r="K74" s="223"/>
      <c r="L74" s="223"/>
      <c r="M74" s="223"/>
      <c r="N74" s="222"/>
      <c r="O74" s="222"/>
      <c r="P74" s="222"/>
      <c r="Q74" s="222"/>
      <c r="R74" s="223"/>
      <c r="S74" s="223"/>
      <c r="T74" s="223"/>
      <c r="U74" s="223"/>
      <c r="V74" s="223"/>
      <c r="W74" s="223"/>
      <c r="X74" s="223"/>
      <c r="Y74" s="223"/>
      <c r="Z74" s="213"/>
      <c r="AA74" s="213"/>
      <c r="AB74" s="213"/>
      <c r="AC74" s="213"/>
      <c r="AD74" s="213"/>
      <c r="AE74" s="213"/>
      <c r="AF74" s="213"/>
      <c r="AG74" s="213" t="s">
        <v>158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34">
        <v>16</v>
      </c>
      <c r="B75" s="235" t="s">
        <v>406</v>
      </c>
      <c r="C75" s="245" t="s">
        <v>407</v>
      </c>
      <c r="D75" s="236" t="s">
        <v>298</v>
      </c>
      <c r="E75" s="237">
        <v>206</v>
      </c>
      <c r="F75" s="238">
        <f>H75+J75</f>
        <v>0</v>
      </c>
      <c r="G75" s="238">
        <f>ROUND(E75*F75,2)</f>
        <v>0</v>
      </c>
      <c r="H75" s="239"/>
      <c r="I75" s="238">
        <f>ROUND(E75*H75,2)</f>
        <v>0</v>
      </c>
      <c r="J75" s="239"/>
      <c r="K75" s="238">
        <f>ROUND(E75*J75,2)</f>
        <v>0</v>
      </c>
      <c r="L75" s="238">
        <v>21</v>
      </c>
      <c r="M75" s="238">
        <f>G75*(1+L75/100)</f>
        <v>0</v>
      </c>
      <c r="N75" s="237">
        <v>0</v>
      </c>
      <c r="O75" s="237">
        <f>ROUND(E75*N75,2)</f>
        <v>0</v>
      </c>
      <c r="P75" s="237">
        <v>0</v>
      </c>
      <c r="Q75" s="237">
        <f>ROUND(E75*P75,2)</f>
        <v>0</v>
      </c>
      <c r="R75" s="238"/>
      <c r="S75" s="238" t="s">
        <v>196</v>
      </c>
      <c r="T75" s="240" t="s">
        <v>145</v>
      </c>
      <c r="U75" s="223">
        <v>0</v>
      </c>
      <c r="V75" s="223">
        <f>ROUND(E75*U75,2)</f>
        <v>0</v>
      </c>
      <c r="W75" s="223"/>
      <c r="X75" s="223" t="s">
        <v>207</v>
      </c>
      <c r="Y75" s="223" t="s">
        <v>147</v>
      </c>
      <c r="Z75" s="213"/>
      <c r="AA75" s="213"/>
      <c r="AB75" s="213"/>
      <c r="AC75" s="213"/>
      <c r="AD75" s="213"/>
      <c r="AE75" s="213"/>
      <c r="AF75" s="213"/>
      <c r="AG75" s="213" t="s">
        <v>208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2" x14ac:dyDescent="0.2">
      <c r="A76" s="220"/>
      <c r="B76" s="221"/>
      <c r="C76" s="247" t="s">
        <v>384</v>
      </c>
      <c r="D76" s="224"/>
      <c r="E76" s="225">
        <v>206</v>
      </c>
      <c r="F76" s="223"/>
      <c r="G76" s="223"/>
      <c r="H76" s="223"/>
      <c r="I76" s="223"/>
      <c r="J76" s="223"/>
      <c r="K76" s="223"/>
      <c r="L76" s="223"/>
      <c r="M76" s="223"/>
      <c r="N76" s="222"/>
      <c r="O76" s="222"/>
      <c r="P76" s="222"/>
      <c r="Q76" s="222"/>
      <c r="R76" s="223"/>
      <c r="S76" s="223"/>
      <c r="T76" s="223"/>
      <c r="U76" s="223"/>
      <c r="V76" s="223"/>
      <c r="W76" s="223"/>
      <c r="X76" s="223"/>
      <c r="Y76" s="223"/>
      <c r="Z76" s="213"/>
      <c r="AA76" s="213"/>
      <c r="AB76" s="213"/>
      <c r="AC76" s="213"/>
      <c r="AD76" s="213"/>
      <c r="AE76" s="213"/>
      <c r="AF76" s="213"/>
      <c r="AG76" s="213" t="s">
        <v>152</v>
      </c>
      <c r="AH76" s="213">
        <v>5</v>
      </c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2" x14ac:dyDescent="0.2">
      <c r="A77" s="220"/>
      <c r="B77" s="221"/>
      <c r="C77" s="248"/>
      <c r="D77" s="243"/>
      <c r="E77" s="243"/>
      <c r="F77" s="243"/>
      <c r="G77" s="243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3"/>
      <c r="AA77" s="213"/>
      <c r="AB77" s="213"/>
      <c r="AC77" s="213"/>
      <c r="AD77" s="213"/>
      <c r="AE77" s="213"/>
      <c r="AF77" s="213"/>
      <c r="AG77" s="213" t="s">
        <v>158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34">
        <v>17</v>
      </c>
      <c r="B78" s="235" t="s">
        <v>408</v>
      </c>
      <c r="C78" s="245" t="s">
        <v>409</v>
      </c>
      <c r="D78" s="236" t="s">
        <v>410</v>
      </c>
      <c r="E78" s="237">
        <v>1800</v>
      </c>
      <c r="F78" s="238">
        <f>H78+J78</f>
        <v>0</v>
      </c>
      <c r="G78" s="238">
        <f>ROUND(E78*F78,2)</f>
        <v>0</v>
      </c>
      <c r="H78" s="239"/>
      <c r="I78" s="238">
        <f>ROUND(E78*H78,2)</f>
        <v>0</v>
      </c>
      <c r="J78" s="239"/>
      <c r="K78" s="238">
        <f>ROUND(E78*J78,2)</f>
        <v>0</v>
      </c>
      <c r="L78" s="238">
        <v>21</v>
      </c>
      <c r="M78" s="238">
        <f>G78*(1+L78/100)</f>
        <v>0</v>
      </c>
      <c r="N78" s="237">
        <v>0</v>
      </c>
      <c r="O78" s="237">
        <f>ROUND(E78*N78,2)</f>
        <v>0</v>
      </c>
      <c r="P78" s="237">
        <v>0</v>
      </c>
      <c r="Q78" s="237">
        <f>ROUND(E78*P78,2)</f>
        <v>0</v>
      </c>
      <c r="R78" s="238"/>
      <c r="S78" s="238" t="s">
        <v>196</v>
      </c>
      <c r="T78" s="240" t="s">
        <v>145</v>
      </c>
      <c r="U78" s="223">
        <v>0</v>
      </c>
      <c r="V78" s="223">
        <f>ROUND(E78*U78,2)</f>
        <v>0</v>
      </c>
      <c r="W78" s="223"/>
      <c r="X78" s="223" t="s">
        <v>303</v>
      </c>
      <c r="Y78" s="223" t="s">
        <v>147</v>
      </c>
      <c r="Z78" s="213"/>
      <c r="AA78" s="213"/>
      <c r="AB78" s="213"/>
      <c r="AC78" s="213"/>
      <c r="AD78" s="213"/>
      <c r="AE78" s="213"/>
      <c r="AF78" s="213"/>
      <c r="AG78" s="213" t="s">
        <v>304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ht="21.75" outlineLevel="2" x14ac:dyDescent="0.2">
      <c r="A79" s="220"/>
      <c r="B79" s="221"/>
      <c r="C79" s="247" t="s">
        <v>411</v>
      </c>
      <c r="D79" s="224"/>
      <c r="E79" s="225">
        <v>1800</v>
      </c>
      <c r="F79" s="223"/>
      <c r="G79" s="223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3"/>
      <c r="AA79" s="213"/>
      <c r="AB79" s="213"/>
      <c r="AC79" s="213"/>
      <c r="AD79" s="213"/>
      <c r="AE79" s="213"/>
      <c r="AF79" s="213"/>
      <c r="AG79" s="213" t="s">
        <v>152</v>
      </c>
      <c r="AH79" s="213">
        <v>0</v>
      </c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2" x14ac:dyDescent="0.2">
      <c r="A80" s="220"/>
      <c r="B80" s="221"/>
      <c r="C80" s="248"/>
      <c r="D80" s="243"/>
      <c r="E80" s="243"/>
      <c r="F80" s="243"/>
      <c r="G80" s="243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3"/>
      <c r="AA80" s="213"/>
      <c r="AB80" s="213"/>
      <c r="AC80" s="213"/>
      <c r="AD80" s="213"/>
      <c r="AE80" s="213"/>
      <c r="AF80" s="213"/>
      <c r="AG80" s="213" t="s">
        <v>158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34">
        <v>18</v>
      </c>
      <c r="B81" s="235" t="s">
        <v>412</v>
      </c>
      <c r="C81" s="245" t="s">
        <v>413</v>
      </c>
      <c r="D81" s="236" t="s">
        <v>414</v>
      </c>
      <c r="E81" s="237">
        <v>40</v>
      </c>
      <c r="F81" s="238">
        <f>H81+J81</f>
        <v>0</v>
      </c>
      <c r="G81" s="238">
        <f>ROUND(E81*F81,2)</f>
        <v>0</v>
      </c>
      <c r="H81" s="239"/>
      <c r="I81" s="238">
        <f>ROUND(E81*H81,2)</f>
        <v>0</v>
      </c>
      <c r="J81" s="239"/>
      <c r="K81" s="238">
        <f>ROUND(E81*J81,2)</f>
        <v>0</v>
      </c>
      <c r="L81" s="238">
        <v>21</v>
      </c>
      <c r="M81" s="238">
        <f>G81*(1+L81/100)</f>
        <v>0</v>
      </c>
      <c r="N81" s="237">
        <v>0</v>
      </c>
      <c r="O81" s="237">
        <f>ROUND(E81*N81,2)</f>
        <v>0</v>
      </c>
      <c r="P81" s="237">
        <v>0</v>
      </c>
      <c r="Q81" s="237">
        <f>ROUND(E81*P81,2)</f>
        <v>0</v>
      </c>
      <c r="R81" s="238"/>
      <c r="S81" s="238" t="s">
        <v>196</v>
      </c>
      <c r="T81" s="240" t="s">
        <v>145</v>
      </c>
      <c r="U81" s="223">
        <v>0</v>
      </c>
      <c r="V81" s="223">
        <f>ROUND(E81*U81,2)</f>
        <v>0</v>
      </c>
      <c r="W81" s="223"/>
      <c r="X81" s="223" t="s">
        <v>303</v>
      </c>
      <c r="Y81" s="223" t="s">
        <v>147</v>
      </c>
      <c r="Z81" s="213"/>
      <c r="AA81" s="213"/>
      <c r="AB81" s="213"/>
      <c r="AC81" s="213"/>
      <c r="AD81" s="213"/>
      <c r="AE81" s="213"/>
      <c r="AF81" s="213"/>
      <c r="AG81" s="213" t="s">
        <v>304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2" x14ac:dyDescent="0.2">
      <c r="A82" s="220"/>
      <c r="B82" s="221"/>
      <c r="C82" s="246" t="s">
        <v>415</v>
      </c>
      <c r="D82" s="242"/>
      <c r="E82" s="242"/>
      <c r="F82" s="242"/>
      <c r="G82" s="242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3"/>
      <c r="AA82" s="213"/>
      <c r="AB82" s="213"/>
      <c r="AC82" s="213"/>
      <c r="AD82" s="213"/>
      <c r="AE82" s="213"/>
      <c r="AF82" s="213"/>
      <c r="AG82" s="213" t="s">
        <v>150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3" x14ac:dyDescent="0.2">
      <c r="A83" s="220"/>
      <c r="B83" s="221"/>
      <c r="C83" s="257" t="s">
        <v>416</v>
      </c>
      <c r="D83" s="256"/>
      <c r="E83" s="256"/>
      <c r="F83" s="256"/>
      <c r="G83" s="256"/>
      <c r="H83" s="223"/>
      <c r="I83" s="223"/>
      <c r="J83" s="223"/>
      <c r="K83" s="223"/>
      <c r="L83" s="223"/>
      <c r="M83" s="223"/>
      <c r="N83" s="222"/>
      <c r="O83" s="222"/>
      <c r="P83" s="222"/>
      <c r="Q83" s="222"/>
      <c r="R83" s="223"/>
      <c r="S83" s="223"/>
      <c r="T83" s="223"/>
      <c r="U83" s="223"/>
      <c r="V83" s="223"/>
      <c r="W83" s="223"/>
      <c r="X83" s="223"/>
      <c r="Y83" s="223"/>
      <c r="Z83" s="213"/>
      <c r="AA83" s="213"/>
      <c r="AB83" s="213"/>
      <c r="AC83" s="213"/>
      <c r="AD83" s="213"/>
      <c r="AE83" s="213"/>
      <c r="AF83" s="213"/>
      <c r="AG83" s="213" t="s">
        <v>150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3" x14ac:dyDescent="0.2">
      <c r="A84" s="220"/>
      <c r="B84" s="221"/>
      <c r="C84" s="257" t="s">
        <v>417</v>
      </c>
      <c r="D84" s="256"/>
      <c r="E84" s="256"/>
      <c r="F84" s="256"/>
      <c r="G84" s="256"/>
      <c r="H84" s="223"/>
      <c r="I84" s="223"/>
      <c r="J84" s="223"/>
      <c r="K84" s="223"/>
      <c r="L84" s="223"/>
      <c r="M84" s="223"/>
      <c r="N84" s="222"/>
      <c r="O84" s="222"/>
      <c r="P84" s="222"/>
      <c r="Q84" s="222"/>
      <c r="R84" s="223"/>
      <c r="S84" s="223"/>
      <c r="T84" s="223"/>
      <c r="U84" s="223"/>
      <c r="V84" s="223"/>
      <c r="W84" s="223"/>
      <c r="X84" s="223"/>
      <c r="Y84" s="223"/>
      <c r="Z84" s="213"/>
      <c r="AA84" s="213"/>
      <c r="AB84" s="213"/>
      <c r="AC84" s="213"/>
      <c r="AD84" s="213"/>
      <c r="AE84" s="213"/>
      <c r="AF84" s="213"/>
      <c r="AG84" s="213" t="s">
        <v>150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3" x14ac:dyDescent="0.2">
      <c r="A85" s="220"/>
      <c r="B85" s="221"/>
      <c r="C85" s="257" t="s">
        <v>418</v>
      </c>
      <c r="D85" s="256"/>
      <c r="E85" s="256"/>
      <c r="F85" s="256"/>
      <c r="G85" s="256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3"/>
      <c r="AA85" s="213"/>
      <c r="AB85" s="213"/>
      <c r="AC85" s="213"/>
      <c r="AD85" s="213"/>
      <c r="AE85" s="213"/>
      <c r="AF85" s="213"/>
      <c r="AG85" s="213" t="s">
        <v>150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3" x14ac:dyDescent="0.2">
      <c r="A86" s="220"/>
      <c r="B86" s="221"/>
      <c r="C86" s="257" t="s">
        <v>419</v>
      </c>
      <c r="D86" s="256"/>
      <c r="E86" s="256"/>
      <c r="F86" s="256"/>
      <c r="G86" s="256"/>
      <c r="H86" s="223"/>
      <c r="I86" s="223"/>
      <c r="J86" s="223"/>
      <c r="K86" s="223"/>
      <c r="L86" s="223"/>
      <c r="M86" s="223"/>
      <c r="N86" s="222"/>
      <c r="O86" s="222"/>
      <c r="P86" s="222"/>
      <c r="Q86" s="222"/>
      <c r="R86" s="223"/>
      <c r="S86" s="223"/>
      <c r="T86" s="223"/>
      <c r="U86" s="223"/>
      <c r="V86" s="223"/>
      <c r="W86" s="223"/>
      <c r="X86" s="223"/>
      <c r="Y86" s="223"/>
      <c r="Z86" s="213"/>
      <c r="AA86" s="213"/>
      <c r="AB86" s="213"/>
      <c r="AC86" s="213"/>
      <c r="AD86" s="213"/>
      <c r="AE86" s="213"/>
      <c r="AF86" s="213"/>
      <c r="AG86" s="213" t="s">
        <v>150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2" x14ac:dyDescent="0.2">
      <c r="A87" s="220"/>
      <c r="B87" s="221"/>
      <c r="C87" s="247" t="s">
        <v>420</v>
      </c>
      <c r="D87" s="224"/>
      <c r="E87" s="225">
        <v>20</v>
      </c>
      <c r="F87" s="223"/>
      <c r="G87" s="223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3"/>
      <c r="AA87" s="213"/>
      <c r="AB87" s="213"/>
      <c r="AC87" s="213"/>
      <c r="AD87" s="213"/>
      <c r="AE87" s="213"/>
      <c r="AF87" s="213"/>
      <c r="AG87" s="213" t="s">
        <v>152</v>
      </c>
      <c r="AH87" s="213">
        <v>0</v>
      </c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3" x14ac:dyDescent="0.2">
      <c r="A88" s="220"/>
      <c r="B88" s="221"/>
      <c r="C88" s="247" t="s">
        <v>421</v>
      </c>
      <c r="D88" s="224"/>
      <c r="E88" s="225">
        <v>20</v>
      </c>
      <c r="F88" s="223"/>
      <c r="G88" s="223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3"/>
      <c r="AA88" s="213"/>
      <c r="AB88" s="213"/>
      <c r="AC88" s="213"/>
      <c r="AD88" s="213"/>
      <c r="AE88" s="213"/>
      <c r="AF88" s="213"/>
      <c r="AG88" s="213" t="s">
        <v>152</v>
      </c>
      <c r="AH88" s="213">
        <v>0</v>
      </c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2" x14ac:dyDescent="0.2">
      <c r="A89" s="220"/>
      <c r="B89" s="221"/>
      <c r="C89" s="248"/>
      <c r="D89" s="243"/>
      <c r="E89" s="243"/>
      <c r="F89" s="243"/>
      <c r="G89" s="243"/>
      <c r="H89" s="223"/>
      <c r="I89" s="223"/>
      <c r="J89" s="223"/>
      <c r="K89" s="223"/>
      <c r="L89" s="223"/>
      <c r="M89" s="223"/>
      <c r="N89" s="222"/>
      <c r="O89" s="222"/>
      <c r="P89" s="222"/>
      <c r="Q89" s="222"/>
      <c r="R89" s="223"/>
      <c r="S89" s="223"/>
      <c r="T89" s="223"/>
      <c r="U89" s="223"/>
      <c r="V89" s="223"/>
      <c r="W89" s="223"/>
      <c r="X89" s="223"/>
      <c r="Y89" s="223"/>
      <c r="Z89" s="213"/>
      <c r="AA89" s="213"/>
      <c r="AB89" s="213"/>
      <c r="AC89" s="213"/>
      <c r="AD89" s="213"/>
      <c r="AE89" s="213"/>
      <c r="AF89" s="213"/>
      <c r="AG89" s="213" t="s">
        <v>158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21.75" outlineLevel="1" x14ac:dyDescent="0.2">
      <c r="A90" s="234">
        <v>19</v>
      </c>
      <c r="B90" s="235" t="s">
        <v>422</v>
      </c>
      <c r="C90" s="245" t="s">
        <v>423</v>
      </c>
      <c r="D90" s="236" t="s">
        <v>204</v>
      </c>
      <c r="E90" s="237">
        <v>216.3</v>
      </c>
      <c r="F90" s="238">
        <f>H90+J90</f>
        <v>0</v>
      </c>
      <c r="G90" s="238">
        <f>ROUND(E90*F90,2)</f>
        <v>0</v>
      </c>
      <c r="H90" s="239"/>
      <c r="I90" s="238">
        <f>ROUND(E90*H90,2)</f>
        <v>0</v>
      </c>
      <c r="J90" s="239"/>
      <c r="K90" s="238">
        <f>ROUND(E90*J90,2)</f>
        <v>0</v>
      </c>
      <c r="L90" s="238">
        <v>21</v>
      </c>
      <c r="M90" s="238">
        <f>G90*(1+L90/100)</f>
        <v>0</v>
      </c>
      <c r="N90" s="237">
        <v>2.9999999999999997E-4</v>
      </c>
      <c r="O90" s="237">
        <f>ROUND(E90*N90,2)</f>
        <v>0.06</v>
      </c>
      <c r="P90" s="237">
        <v>0</v>
      </c>
      <c r="Q90" s="237">
        <f>ROUND(E90*P90,2)</f>
        <v>0</v>
      </c>
      <c r="R90" s="238" t="s">
        <v>302</v>
      </c>
      <c r="S90" s="238" t="s">
        <v>144</v>
      </c>
      <c r="T90" s="240" t="s">
        <v>144</v>
      </c>
      <c r="U90" s="223">
        <v>0</v>
      </c>
      <c r="V90" s="223">
        <f>ROUND(E90*U90,2)</f>
        <v>0</v>
      </c>
      <c r="W90" s="223"/>
      <c r="X90" s="223" t="s">
        <v>303</v>
      </c>
      <c r="Y90" s="223" t="s">
        <v>147</v>
      </c>
      <c r="Z90" s="213"/>
      <c r="AA90" s="213"/>
      <c r="AB90" s="213"/>
      <c r="AC90" s="213"/>
      <c r="AD90" s="213"/>
      <c r="AE90" s="213"/>
      <c r="AF90" s="213"/>
      <c r="AG90" s="213" t="s">
        <v>304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2" x14ac:dyDescent="0.2">
      <c r="A91" s="220"/>
      <c r="B91" s="221"/>
      <c r="C91" s="247" t="s">
        <v>424</v>
      </c>
      <c r="D91" s="224"/>
      <c r="E91" s="225">
        <v>216.3</v>
      </c>
      <c r="F91" s="223"/>
      <c r="G91" s="223"/>
      <c r="H91" s="223"/>
      <c r="I91" s="223"/>
      <c r="J91" s="223"/>
      <c r="K91" s="223"/>
      <c r="L91" s="223"/>
      <c r="M91" s="223"/>
      <c r="N91" s="222"/>
      <c r="O91" s="222"/>
      <c r="P91" s="222"/>
      <c r="Q91" s="222"/>
      <c r="R91" s="223"/>
      <c r="S91" s="223"/>
      <c r="T91" s="223"/>
      <c r="U91" s="223"/>
      <c r="V91" s="223"/>
      <c r="W91" s="223"/>
      <c r="X91" s="223"/>
      <c r="Y91" s="223"/>
      <c r="Z91" s="213"/>
      <c r="AA91" s="213"/>
      <c r="AB91" s="213"/>
      <c r="AC91" s="213"/>
      <c r="AD91" s="213"/>
      <c r="AE91" s="213"/>
      <c r="AF91" s="213"/>
      <c r="AG91" s="213" t="s">
        <v>152</v>
      </c>
      <c r="AH91" s="213">
        <v>5</v>
      </c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2" x14ac:dyDescent="0.2">
      <c r="A92" s="220"/>
      <c r="B92" s="221"/>
      <c r="C92" s="248"/>
      <c r="D92" s="243"/>
      <c r="E92" s="243"/>
      <c r="F92" s="243"/>
      <c r="G92" s="243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3"/>
      <c r="AA92" s="213"/>
      <c r="AB92" s="213"/>
      <c r="AC92" s="213"/>
      <c r="AD92" s="213"/>
      <c r="AE92" s="213"/>
      <c r="AF92" s="213"/>
      <c r="AG92" s="213" t="s">
        <v>158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ht="13.6" x14ac:dyDescent="0.2">
      <c r="A93" s="227" t="s">
        <v>139</v>
      </c>
      <c r="B93" s="228" t="s">
        <v>97</v>
      </c>
      <c r="C93" s="244" t="s">
        <v>98</v>
      </c>
      <c r="D93" s="229"/>
      <c r="E93" s="230"/>
      <c r="F93" s="231"/>
      <c r="G93" s="231">
        <f>SUMIF(AG94:AG101,"&lt;&gt;NOR",G94:G101)</f>
        <v>0</v>
      </c>
      <c r="H93" s="231"/>
      <c r="I93" s="231">
        <f>SUM(I94:I101)</f>
        <v>0</v>
      </c>
      <c r="J93" s="231"/>
      <c r="K93" s="231">
        <f>SUM(K94:K101)</f>
        <v>0</v>
      </c>
      <c r="L93" s="231"/>
      <c r="M93" s="231">
        <f>SUM(M94:M101)</f>
        <v>0</v>
      </c>
      <c r="N93" s="230"/>
      <c r="O93" s="230">
        <f>SUM(O94:O101)</f>
        <v>1.07</v>
      </c>
      <c r="P93" s="230"/>
      <c r="Q93" s="230">
        <f>SUM(Q94:Q101)</f>
        <v>0</v>
      </c>
      <c r="R93" s="231"/>
      <c r="S93" s="231"/>
      <c r="T93" s="232"/>
      <c r="U93" s="226"/>
      <c r="V93" s="226">
        <f>SUM(V94:V101)</f>
        <v>6.93</v>
      </c>
      <c r="W93" s="226"/>
      <c r="X93" s="226"/>
      <c r="Y93" s="226"/>
      <c r="AG93" t="s">
        <v>140</v>
      </c>
    </row>
    <row r="94" spans="1:60" ht="21.75" outlineLevel="1" x14ac:dyDescent="0.2">
      <c r="A94" s="234">
        <v>20</v>
      </c>
      <c r="B94" s="235" t="s">
        <v>425</v>
      </c>
      <c r="C94" s="245" t="s">
        <v>426</v>
      </c>
      <c r="D94" s="236" t="s">
        <v>410</v>
      </c>
      <c r="E94" s="237">
        <v>1</v>
      </c>
      <c r="F94" s="238">
        <f>H94+J94</f>
        <v>0</v>
      </c>
      <c r="G94" s="238">
        <f>ROUND(E94*F94,2)</f>
        <v>0</v>
      </c>
      <c r="H94" s="239"/>
      <c r="I94" s="238">
        <f>ROUND(E94*H94,2)</f>
        <v>0</v>
      </c>
      <c r="J94" s="239"/>
      <c r="K94" s="238">
        <f>ROUND(E94*J94,2)</f>
        <v>0</v>
      </c>
      <c r="L94" s="238">
        <v>21</v>
      </c>
      <c r="M94" s="238">
        <f>G94*(1+L94/100)</f>
        <v>0</v>
      </c>
      <c r="N94" s="237">
        <v>1.0664</v>
      </c>
      <c r="O94" s="237">
        <f>ROUND(E94*N94,2)</f>
        <v>1.07</v>
      </c>
      <c r="P94" s="237">
        <v>0</v>
      </c>
      <c r="Q94" s="237">
        <f>ROUND(E94*P94,2)</f>
        <v>0</v>
      </c>
      <c r="R94" s="238" t="s">
        <v>205</v>
      </c>
      <c r="S94" s="238" t="s">
        <v>144</v>
      </c>
      <c r="T94" s="240" t="s">
        <v>145</v>
      </c>
      <c r="U94" s="223">
        <v>6.9320000000000004</v>
      </c>
      <c r="V94" s="223">
        <f>ROUND(E94*U94,2)</f>
        <v>6.93</v>
      </c>
      <c r="W94" s="223"/>
      <c r="X94" s="223" t="s">
        <v>207</v>
      </c>
      <c r="Y94" s="223" t="s">
        <v>147</v>
      </c>
      <c r="Z94" s="213"/>
      <c r="AA94" s="213"/>
      <c r="AB94" s="213"/>
      <c r="AC94" s="213"/>
      <c r="AD94" s="213"/>
      <c r="AE94" s="213"/>
      <c r="AF94" s="213"/>
      <c r="AG94" s="213" t="s">
        <v>208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2" x14ac:dyDescent="0.2">
      <c r="A95" s="220"/>
      <c r="B95" s="221"/>
      <c r="C95" s="246" t="s">
        <v>401</v>
      </c>
      <c r="D95" s="242"/>
      <c r="E95" s="242"/>
      <c r="F95" s="242"/>
      <c r="G95" s="242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3"/>
      <c r="AA95" s="213"/>
      <c r="AB95" s="213"/>
      <c r="AC95" s="213"/>
      <c r="AD95" s="213"/>
      <c r="AE95" s="213"/>
      <c r="AF95" s="213"/>
      <c r="AG95" s="213" t="s">
        <v>150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3" x14ac:dyDescent="0.2">
      <c r="A96" s="220"/>
      <c r="B96" s="221"/>
      <c r="C96" s="257" t="s">
        <v>427</v>
      </c>
      <c r="D96" s="256"/>
      <c r="E96" s="256"/>
      <c r="F96" s="256"/>
      <c r="G96" s="256"/>
      <c r="H96" s="223"/>
      <c r="I96" s="223"/>
      <c r="J96" s="223"/>
      <c r="K96" s="223"/>
      <c r="L96" s="223"/>
      <c r="M96" s="223"/>
      <c r="N96" s="222"/>
      <c r="O96" s="222"/>
      <c r="P96" s="222"/>
      <c r="Q96" s="222"/>
      <c r="R96" s="223"/>
      <c r="S96" s="223"/>
      <c r="T96" s="223"/>
      <c r="U96" s="223"/>
      <c r="V96" s="223"/>
      <c r="W96" s="223"/>
      <c r="X96" s="223"/>
      <c r="Y96" s="223"/>
      <c r="Z96" s="213"/>
      <c r="AA96" s="213"/>
      <c r="AB96" s="213"/>
      <c r="AC96" s="213"/>
      <c r="AD96" s="213"/>
      <c r="AE96" s="213"/>
      <c r="AF96" s="213"/>
      <c r="AG96" s="213" t="s">
        <v>150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3" x14ac:dyDescent="0.2">
      <c r="A97" s="220"/>
      <c r="B97" s="221"/>
      <c r="C97" s="257" t="s">
        <v>428</v>
      </c>
      <c r="D97" s="256"/>
      <c r="E97" s="256"/>
      <c r="F97" s="256"/>
      <c r="G97" s="256"/>
      <c r="H97" s="223"/>
      <c r="I97" s="223"/>
      <c r="J97" s="223"/>
      <c r="K97" s="223"/>
      <c r="L97" s="223"/>
      <c r="M97" s="223"/>
      <c r="N97" s="222"/>
      <c r="O97" s="222"/>
      <c r="P97" s="222"/>
      <c r="Q97" s="222"/>
      <c r="R97" s="223"/>
      <c r="S97" s="223"/>
      <c r="T97" s="223"/>
      <c r="U97" s="223"/>
      <c r="V97" s="223"/>
      <c r="W97" s="223"/>
      <c r="X97" s="223"/>
      <c r="Y97" s="223"/>
      <c r="Z97" s="213"/>
      <c r="AA97" s="213"/>
      <c r="AB97" s="213"/>
      <c r="AC97" s="213"/>
      <c r="AD97" s="213"/>
      <c r="AE97" s="213"/>
      <c r="AF97" s="213"/>
      <c r="AG97" s="213" t="s">
        <v>150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3" x14ac:dyDescent="0.2">
      <c r="A98" s="220"/>
      <c r="B98" s="221"/>
      <c r="C98" s="257" t="s">
        <v>429</v>
      </c>
      <c r="D98" s="256"/>
      <c r="E98" s="256"/>
      <c r="F98" s="256"/>
      <c r="G98" s="256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3"/>
      <c r="AA98" s="213"/>
      <c r="AB98" s="213"/>
      <c r="AC98" s="213"/>
      <c r="AD98" s="213"/>
      <c r="AE98" s="213"/>
      <c r="AF98" s="213"/>
      <c r="AG98" s="213" t="s">
        <v>150</v>
      </c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3" x14ac:dyDescent="0.2">
      <c r="A99" s="220"/>
      <c r="B99" s="221"/>
      <c r="C99" s="257" t="s">
        <v>430</v>
      </c>
      <c r="D99" s="256"/>
      <c r="E99" s="256"/>
      <c r="F99" s="256"/>
      <c r="G99" s="256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3"/>
      <c r="AA99" s="213"/>
      <c r="AB99" s="213"/>
      <c r="AC99" s="213"/>
      <c r="AD99" s="213"/>
      <c r="AE99" s="213"/>
      <c r="AF99" s="213"/>
      <c r="AG99" s="213" t="s">
        <v>150</v>
      </c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2" x14ac:dyDescent="0.2">
      <c r="A100" s="220"/>
      <c r="B100" s="221"/>
      <c r="C100" s="247" t="s">
        <v>431</v>
      </c>
      <c r="D100" s="224"/>
      <c r="E100" s="225">
        <v>1</v>
      </c>
      <c r="F100" s="223"/>
      <c r="G100" s="223"/>
      <c r="H100" s="223"/>
      <c r="I100" s="223"/>
      <c r="J100" s="223"/>
      <c r="K100" s="223"/>
      <c r="L100" s="223"/>
      <c r="M100" s="223"/>
      <c r="N100" s="222"/>
      <c r="O100" s="222"/>
      <c r="P100" s="222"/>
      <c r="Q100" s="222"/>
      <c r="R100" s="223"/>
      <c r="S100" s="223"/>
      <c r="T100" s="223"/>
      <c r="U100" s="223"/>
      <c r="V100" s="223"/>
      <c r="W100" s="223"/>
      <c r="X100" s="223"/>
      <c r="Y100" s="223"/>
      <c r="Z100" s="213"/>
      <c r="AA100" s="213"/>
      <c r="AB100" s="213"/>
      <c r="AC100" s="213"/>
      <c r="AD100" s="213"/>
      <c r="AE100" s="213"/>
      <c r="AF100" s="213"/>
      <c r="AG100" s="213" t="s">
        <v>152</v>
      </c>
      <c r="AH100" s="213">
        <v>0</v>
      </c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2" x14ac:dyDescent="0.2">
      <c r="A101" s="220"/>
      <c r="B101" s="221"/>
      <c r="C101" s="248"/>
      <c r="D101" s="243"/>
      <c r="E101" s="243"/>
      <c r="F101" s="243"/>
      <c r="G101" s="243"/>
      <c r="H101" s="223"/>
      <c r="I101" s="223"/>
      <c r="J101" s="223"/>
      <c r="K101" s="223"/>
      <c r="L101" s="223"/>
      <c r="M101" s="223"/>
      <c r="N101" s="222"/>
      <c r="O101" s="222"/>
      <c r="P101" s="222"/>
      <c r="Q101" s="222"/>
      <c r="R101" s="223"/>
      <c r="S101" s="223"/>
      <c r="T101" s="223"/>
      <c r="U101" s="223"/>
      <c r="V101" s="223"/>
      <c r="W101" s="223"/>
      <c r="X101" s="223"/>
      <c r="Y101" s="223"/>
      <c r="Z101" s="213"/>
      <c r="AA101" s="213"/>
      <c r="AB101" s="213"/>
      <c r="AC101" s="213"/>
      <c r="AD101" s="213"/>
      <c r="AE101" s="213"/>
      <c r="AF101" s="213"/>
      <c r="AG101" s="213" t="s">
        <v>158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ht="13.6" x14ac:dyDescent="0.2">
      <c r="A102" s="227" t="s">
        <v>139</v>
      </c>
      <c r="B102" s="228" t="s">
        <v>99</v>
      </c>
      <c r="C102" s="244" t="s">
        <v>100</v>
      </c>
      <c r="D102" s="229"/>
      <c r="E102" s="230"/>
      <c r="F102" s="231"/>
      <c r="G102" s="231">
        <f>SUMIF(AG103:AG106,"&lt;&gt;NOR",G103:G106)</f>
        <v>0</v>
      </c>
      <c r="H102" s="231"/>
      <c r="I102" s="231">
        <f>SUM(I103:I106)</f>
        <v>0</v>
      </c>
      <c r="J102" s="231"/>
      <c r="K102" s="231">
        <f>SUM(K103:K106)</f>
        <v>0</v>
      </c>
      <c r="L102" s="231"/>
      <c r="M102" s="231">
        <f>SUM(M103:M106)</f>
        <v>0</v>
      </c>
      <c r="N102" s="230"/>
      <c r="O102" s="230">
        <f>SUM(O103:O106)</f>
        <v>0</v>
      </c>
      <c r="P102" s="230"/>
      <c r="Q102" s="230">
        <f>SUM(Q103:Q106)</f>
        <v>0.19</v>
      </c>
      <c r="R102" s="231"/>
      <c r="S102" s="231"/>
      <c r="T102" s="232"/>
      <c r="U102" s="226"/>
      <c r="V102" s="226">
        <f>SUM(V103:V106)</f>
        <v>3.24</v>
      </c>
      <c r="W102" s="226"/>
      <c r="X102" s="226"/>
      <c r="Y102" s="226"/>
      <c r="AG102" t="s">
        <v>140</v>
      </c>
    </row>
    <row r="103" spans="1:60" outlineLevel="1" x14ac:dyDescent="0.2">
      <c r="A103" s="234">
        <v>21</v>
      </c>
      <c r="B103" s="235" t="s">
        <v>432</v>
      </c>
      <c r="C103" s="245" t="s">
        <v>433</v>
      </c>
      <c r="D103" s="236" t="s">
        <v>410</v>
      </c>
      <c r="E103" s="237">
        <v>1</v>
      </c>
      <c r="F103" s="238">
        <f>H103+J103</f>
        <v>0</v>
      </c>
      <c r="G103" s="238">
        <f>ROUND(E103*F103,2)</f>
        <v>0</v>
      </c>
      <c r="H103" s="239"/>
      <c r="I103" s="238">
        <f>ROUND(E103*H103,2)</f>
        <v>0</v>
      </c>
      <c r="J103" s="239"/>
      <c r="K103" s="238">
        <f>ROUND(E103*J103,2)</f>
        <v>0</v>
      </c>
      <c r="L103" s="238">
        <v>21</v>
      </c>
      <c r="M103" s="238">
        <f>G103*(1+L103/100)</f>
        <v>0</v>
      </c>
      <c r="N103" s="237">
        <v>0</v>
      </c>
      <c r="O103" s="237">
        <f>ROUND(E103*N103,2)</f>
        <v>0</v>
      </c>
      <c r="P103" s="237">
        <v>0.187</v>
      </c>
      <c r="Q103" s="237">
        <f>ROUND(E103*P103,2)</f>
        <v>0.19</v>
      </c>
      <c r="R103" s="238" t="s">
        <v>205</v>
      </c>
      <c r="S103" s="238" t="s">
        <v>144</v>
      </c>
      <c r="T103" s="240" t="s">
        <v>144</v>
      </c>
      <c r="U103" s="223">
        <v>3.2389999999999999</v>
      </c>
      <c r="V103" s="223">
        <f>ROUND(E103*U103,2)</f>
        <v>3.24</v>
      </c>
      <c r="W103" s="223"/>
      <c r="X103" s="223" t="s">
        <v>207</v>
      </c>
      <c r="Y103" s="223" t="s">
        <v>147</v>
      </c>
      <c r="Z103" s="213"/>
      <c r="AA103" s="213"/>
      <c r="AB103" s="213"/>
      <c r="AC103" s="213"/>
      <c r="AD103" s="213"/>
      <c r="AE103" s="213"/>
      <c r="AF103" s="213"/>
      <c r="AG103" s="213" t="s">
        <v>208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2" x14ac:dyDescent="0.2">
      <c r="A104" s="220"/>
      <c r="B104" s="221"/>
      <c r="C104" s="254" t="s">
        <v>434</v>
      </c>
      <c r="D104" s="252"/>
      <c r="E104" s="252"/>
      <c r="F104" s="252"/>
      <c r="G104" s="252"/>
      <c r="H104" s="223"/>
      <c r="I104" s="223"/>
      <c r="J104" s="223"/>
      <c r="K104" s="223"/>
      <c r="L104" s="223"/>
      <c r="M104" s="223"/>
      <c r="N104" s="222"/>
      <c r="O104" s="222"/>
      <c r="P104" s="222"/>
      <c r="Q104" s="222"/>
      <c r="R104" s="223"/>
      <c r="S104" s="223"/>
      <c r="T104" s="223"/>
      <c r="U104" s="223"/>
      <c r="V104" s="223"/>
      <c r="W104" s="223"/>
      <c r="X104" s="223"/>
      <c r="Y104" s="223"/>
      <c r="Z104" s="213"/>
      <c r="AA104" s="213"/>
      <c r="AB104" s="213"/>
      <c r="AC104" s="213"/>
      <c r="AD104" s="213"/>
      <c r="AE104" s="213"/>
      <c r="AF104" s="213"/>
      <c r="AG104" s="213" t="s">
        <v>219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41" t="str">
        <f>C104</f>
        <v>a demontáž zrcadlové části, s odklizením materiálu na skládku na vzdálenost do 20 m nebo naložením na dopravní prostředek</v>
      </c>
      <c r="BB104" s="213"/>
      <c r="BC104" s="213"/>
      <c r="BD104" s="213"/>
      <c r="BE104" s="213"/>
      <c r="BF104" s="213"/>
      <c r="BG104" s="213"/>
      <c r="BH104" s="213"/>
    </row>
    <row r="105" spans="1:60" outlineLevel="2" x14ac:dyDescent="0.2">
      <c r="A105" s="220"/>
      <c r="B105" s="221"/>
      <c r="C105" s="247" t="s">
        <v>435</v>
      </c>
      <c r="D105" s="224"/>
      <c r="E105" s="225">
        <v>1</v>
      </c>
      <c r="F105" s="223"/>
      <c r="G105" s="223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3"/>
      <c r="AA105" s="213"/>
      <c r="AB105" s="213"/>
      <c r="AC105" s="213"/>
      <c r="AD105" s="213"/>
      <c r="AE105" s="213"/>
      <c r="AF105" s="213"/>
      <c r="AG105" s="213" t="s">
        <v>152</v>
      </c>
      <c r="AH105" s="213">
        <v>0</v>
      </c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2" x14ac:dyDescent="0.2">
      <c r="A106" s="220"/>
      <c r="B106" s="221"/>
      <c r="C106" s="248"/>
      <c r="D106" s="243"/>
      <c r="E106" s="243"/>
      <c r="F106" s="243"/>
      <c r="G106" s="24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3"/>
      <c r="AA106" s="213"/>
      <c r="AB106" s="213"/>
      <c r="AC106" s="213"/>
      <c r="AD106" s="213"/>
      <c r="AE106" s="213"/>
      <c r="AF106" s="213"/>
      <c r="AG106" s="213" t="s">
        <v>158</v>
      </c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ht="13.6" x14ac:dyDescent="0.2">
      <c r="A107" s="227" t="s">
        <v>139</v>
      </c>
      <c r="B107" s="228" t="s">
        <v>101</v>
      </c>
      <c r="C107" s="244" t="s">
        <v>102</v>
      </c>
      <c r="D107" s="229"/>
      <c r="E107" s="230"/>
      <c r="F107" s="231"/>
      <c r="G107" s="231">
        <f>SUMIF(AG108:AG110,"&lt;&gt;NOR",G108:G110)</f>
        <v>0</v>
      </c>
      <c r="H107" s="231"/>
      <c r="I107" s="231">
        <f>SUM(I108:I110)</f>
        <v>0</v>
      </c>
      <c r="J107" s="231"/>
      <c r="K107" s="231">
        <f>SUM(K108:K110)</f>
        <v>0</v>
      </c>
      <c r="L107" s="231"/>
      <c r="M107" s="231">
        <f>SUM(M108:M110)</f>
        <v>0</v>
      </c>
      <c r="N107" s="230"/>
      <c r="O107" s="230">
        <f>SUM(O108:O110)</f>
        <v>0</v>
      </c>
      <c r="P107" s="230"/>
      <c r="Q107" s="230">
        <f>SUM(Q108:Q110)</f>
        <v>0</v>
      </c>
      <c r="R107" s="231"/>
      <c r="S107" s="231"/>
      <c r="T107" s="232"/>
      <c r="U107" s="226"/>
      <c r="V107" s="226">
        <f>SUM(V108:V110)</f>
        <v>69.650000000000006</v>
      </c>
      <c r="W107" s="226"/>
      <c r="X107" s="226"/>
      <c r="Y107" s="226"/>
      <c r="AG107" t="s">
        <v>140</v>
      </c>
    </row>
    <row r="108" spans="1:60" outlineLevel="1" x14ac:dyDescent="0.2">
      <c r="A108" s="234">
        <v>22</v>
      </c>
      <c r="B108" s="235" t="s">
        <v>353</v>
      </c>
      <c r="C108" s="245" t="s">
        <v>354</v>
      </c>
      <c r="D108" s="236" t="s">
        <v>247</v>
      </c>
      <c r="E108" s="237">
        <v>178.57868999999999</v>
      </c>
      <c r="F108" s="238">
        <f>H108+J108</f>
        <v>0</v>
      </c>
      <c r="G108" s="238">
        <f>ROUND(E108*F108,2)</f>
        <v>0</v>
      </c>
      <c r="H108" s="239"/>
      <c r="I108" s="238">
        <f>ROUND(E108*H108,2)</f>
        <v>0</v>
      </c>
      <c r="J108" s="239"/>
      <c r="K108" s="238">
        <f>ROUND(E108*J108,2)</f>
        <v>0</v>
      </c>
      <c r="L108" s="238">
        <v>21</v>
      </c>
      <c r="M108" s="238">
        <f>G108*(1+L108/100)</f>
        <v>0</v>
      </c>
      <c r="N108" s="237">
        <v>0</v>
      </c>
      <c r="O108" s="237">
        <f>ROUND(E108*N108,2)</f>
        <v>0</v>
      </c>
      <c r="P108" s="237">
        <v>0</v>
      </c>
      <c r="Q108" s="237">
        <f>ROUND(E108*P108,2)</f>
        <v>0</v>
      </c>
      <c r="R108" s="238" t="s">
        <v>205</v>
      </c>
      <c r="S108" s="238" t="s">
        <v>144</v>
      </c>
      <c r="T108" s="240" t="s">
        <v>144</v>
      </c>
      <c r="U108" s="223">
        <v>0.39</v>
      </c>
      <c r="V108" s="223">
        <f>ROUND(E108*U108,2)</f>
        <v>69.650000000000006</v>
      </c>
      <c r="W108" s="223"/>
      <c r="X108" s="223" t="s">
        <v>355</v>
      </c>
      <c r="Y108" s="223" t="s">
        <v>147</v>
      </c>
      <c r="Z108" s="213"/>
      <c r="AA108" s="213"/>
      <c r="AB108" s="213"/>
      <c r="AC108" s="213"/>
      <c r="AD108" s="213"/>
      <c r="AE108" s="213"/>
      <c r="AF108" s="213"/>
      <c r="AG108" s="213" t="s">
        <v>356</v>
      </c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2" x14ac:dyDescent="0.2">
      <c r="A109" s="220"/>
      <c r="B109" s="221"/>
      <c r="C109" s="254" t="s">
        <v>357</v>
      </c>
      <c r="D109" s="252"/>
      <c r="E109" s="252"/>
      <c r="F109" s="252"/>
      <c r="G109" s="252"/>
      <c r="H109" s="223"/>
      <c r="I109" s="223"/>
      <c r="J109" s="223"/>
      <c r="K109" s="223"/>
      <c r="L109" s="223"/>
      <c r="M109" s="223"/>
      <c r="N109" s="222"/>
      <c r="O109" s="222"/>
      <c r="P109" s="222"/>
      <c r="Q109" s="222"/>
      <c r="R109" s="223"/>
      <c r="S109" s="223"/>
      <c r="T109" s="223"/>
      <c r="U109" s="223"/>
      <c r="V109" s="223"/>
      <c r="W109" s="223"/>
      <c r="X109" s="223"/>
      <c r="Y109" s="223"/>
      <c r="Z109" s="213"/>
      <c r="AA109" s="213"/>
      <c r="AB109" s="213"/>
      <c r="AC109" s="213"/>
      <c r="AD109" s="213"/>
      <c r="AE109" s="213"/>
      <c r="AF109" s="213"/>
      <c r="AG109" s="213" t="s">
        <v>219</v>
      </c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2" x14ac:dyDescent="0.2">
      <c r="A110" s="220"/>
      <c r="B110" s="221"/>
      <c r="C110" s="248"/>
      <c r="D110" s="243"/>
      <c r="E110" s="243"/>
      <c r="F110" s="243"/>
      <c r="G110" s="243"/>
      <c r="H110" s="223"/>
      <c r="I110" s="223"/>
      <c r="J110" s="223"/>
      <c r="K110" s="223"/>
      <c r="L110" s="223"/>
      <c r="M110" s="223"/>
      <c r="N110" s="222"/>
      <c r="O110" s="222"/>
      <c r="P110" s="222"/>
      <c r="Q110" s="222"/>
      <c r="R110" s="223"/>
      <c r="S110" s="223"/>
      <c r="T110" s="223"/>
      <c r="U110" s="223"/>
      <c r="V110" s="223"/>
      <c r="W110" s="223"/>
      <c r="X110" s="223"/>
      <c r="Y110" s="223"/>
      <c r="Z110" s="213"/>
      <c r="AA110" s="213"/>
      <c r="AB110" s="213"/>
      <c r="AC110" s="213"/>
      <c r="AD110" s="213"/>
      <c r="AE110" s="213"/>
      <c r="AF110" s="213"/>
      <c r="AG110" s="213" t="s">
        <v>158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ht="13.6" x14ac:dyDescent="0.2">
      <c r="A111" s="227" t="s">
        <v>139</v>
      </c>
      <c r="B111" s="228" t="s">
        <v>103</v>
      </c>
      <c r="C111" s="244" t="s">
        <v>104</v>
      </c>
      <c r="D111" s="229"/>
      <c r="E111" s="230"/>
      <c r="F111" s="231"/>
      <c r="G111" s="231">
        <f>SUMIF(AG112:AG116,"&lt;&gt;NOR",G112:G116)</f>
        <v>0</v>
      </c>
      <c r="H111" s="231"/>
      <c r="I111" s="231">
        <f>SUM(I112:I116)</f>
        <v>0</v>
      </c>
      <c r="J111" s="231"/>
      <c r="K111" s="231">
        <f>SUM(K112:K116)</f>
        <v>0</v>
      </c>
      <c r="L111" s="231"/>
      <c r="M111" s="231">
        <f>SUM(M112:M116)</f>
        <v>0</v>
      </c>
      <c r="N111" s="230"/>
      <c r="O111" s="230">
        <f>SUM(O112:O116)</f>
        <v>0</v>
      </c>
      <c r="P111" s="230"/>
      <c r="Q111" s="230">
        <f>SUM(Q112:Q116)</f>
        <v>0</v>
      </c>
      <c r="R111" s="231"/>
      <c r="S111" s="231"/>
      <c r="T111" s="232"/>
      <c r="U111" s="226"/>
      <c r="V111" s="226">
        <f>SUM(V112:V116)</f>
        <v>54.38</v>
      </c>
      <c r="W111" s="226"/>
      <c r="X111" s="226"/>
      <c r="Y111" s="226"/>
      <c r="AG111" t="s">
        <v>140</v>
      </c>
    </row>
    <row r="112" spans="1:60" outlineLevel="1" x14ac:dyDescent="0.2">
      <c r="A112" s="234">
        <v>23</v>
      </c>
      <c r="B112" s="235" t="s">
        <v>436</v>
      </c>
      <c r="C112" s="245" t="s">
        <v>437</v>
      </c>
      <c r="D112" s="236" t="s">
        <v>216</v>
      </c>
      <c r="E112" s="237">
        <v>82.4</v>
      </c>
      <c r="F112" s="238">
        <f>H112+J112</f>
        <v>0</v>
      </c>
      <c r="G112" s="238">
        <f>ROUND(E112*F112,2)</f>
        <v>0</v>
      </c>
      <c r="H112" s="239"/>
      <c r="I112" s="238">
        <f>ROUND(E112*H112,2)</f>
        <v>0</v>
      </c>
      <c r="J112" s="239"/>
      <c r="K112" s="238">
        <f>ROUND(E112*J112,2)</f>
        <v>0</v>
      </c>
      <c r="L112" s="238">
        <v>21</v>
      </c>
      <c r="M112" s="238">
        <f>G112*(1+L112/100)</f>
        <v>0</v>
      </c>
      <c r="N112" s="237">
        <v>0</v>
      </c>
      <c r="O112" s="237">
        <f>ROUND(E112*N112,2)</f>
        <v>0</v>
      </c>
      <c r="P112" s="237">
        <v>0</v>
      </c>
      <c r="Q112" s="237">
        <f>ROUND(E112*P112,2)</f>
        <v>0</v>
      </c>
      <c r="R112" s="238"/>
      <c r="S112" s="238" t="s">
        <v>144</v>
      </c>
      <c r="T112" s="240" t="s">
        <v>144</v>
      </c>
      <c r="U112" s="223">
        <v>0.66</v>
      </c>
      <c r="V112" s="223">
        <f>ROUND(E112*U112,2)</f>
        <v>54.38</v>
      </c>
      <c r="W112" s="223"/>
      <c r="X112" s="223" t="s">
        <v>207</v>
      </c>
      <c r="Y112" s="223" t="s">
        <v>147</v>
      </c>
      <c r="Z112" s="213"/>
      <c r="AA112" s="213"/>
      <c r="AB112" s="213"/>
      <c r="AC112" s="213"/>
      <c r="AD112" s="213"/>
      <c r="AE112" s="213"/>
      <c r="AF112" s="213"/>
      <c r="AG112" s="213" t="s">
        <v>208</v>
      </c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2" x14ac:dyDescent="0.2">
      <c r="A113" s="220"/>
      <c r="B113" s="221"/>
      <c r="C113" s="247" t="s">
        <v>438</v>
      </c>
      <c r="D113" s="224"/>
      <c r="E113" s="225"/>
      <c r="F113" s="223"/>
      <c r="G113" s="223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3"/>
      <c r="AA113" s="213"/>
      <c r="AB113" s="213"/>
      <c r="AC113" s="213"/>
      <c r="AD113" s="213"/>
      <c r="AE113" s="213"/>
      <c r="AF113" s="213"/>
      <c r="AG113" s="213" t="s">
        <v>152</v>
      </c>
      <c r="AH113" s="213">
        <v>0</v>
      </c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3" x14ac:dyDescent="0.2">
      <c r="A114" s="220"/>
      <c r="B114" s="221"/>
      <c r="C114" s="247" t="s">
        <v>378</v>
      </c>
      <c r="D114" s="224"/>
      <c r="E114" s="225">
        <v>30.9</v>
      </c>
      <c r="F114" s="223"/>
      <c r="G114" s="223"/>
      <c r="H114" s="223"/>
      <c r="I114" s="223"/>
      <c r="J114" s="223"/>
      <c r="K114" s="223"/>
      <c r="L114" s="223"/>
      <c r="M114" s="223"/>
      <c r="N114" s="222"/>
      <c r="O114" s="222"/>
      <c r="P114" s="222"/>
      <c r="Q114" s="222"/>
      <c r="R114" s="223"/>
      <c r="S114" s="223"/>
      <c r="T114" s="223"/>
      <c r="U114" s="223"/>
      <c r="V114" s="223"/>
      <c r="W114" s="223"/>
      <c r="X114" s="223"/>
      <c r="Y114" s="223"/>
      <c r="Z114" s="213"/>
      <c r="AA114" s="213"/>
      <c r="AB114" s="213"/>
      <c r="AC114" s="213"/>
      <c r="AD114" s="213"/>
      <c r="AE114" s="213"/>
      <c r="AF114" s="213"/>
      <c r="AG114" s="213" t="s">
        <v>152</v>
      </c>
      <c r="AH114" s="213">
        <v>5</v>
      </c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3" x14ac:dyDescent="0.2">
      <c r="A115" s="220"/>
      <c r="B115" s="221"/>
      <c r="C115" s="247" t="s">
        <v>376</v>
      </c>
      <c r="D115" s="224"/>
      <c r="E115" s="225">
        <v>51.5</v>
      </c>
      <c r="F115" s="223"/>
      <c r="G115" s="223"/>
      <c r="H115" s="223"/>
      <c r="I115" s="223"/>
      <c r="J115" s="223"/>
      <c r="K115" s="223"/>
      <c r="L115" s="223"/>
      <c r="M115" s="223"/>
      <c r="N115" s="222"/>
      <c r="O115" s="222"/>
      <c r="P115" s="222"/>
      <c r="Q115" s="222"/>
      <c r="R115" s="223"/>
      <c r="S115" s="223"/>
      <c r="T115" s="223"/>
      <c r="U115" s="223"/>
      <c r="V115" s="223"/>
      <c r="W115" s="223"/>
      <c r="X115" s="223"/>
      <c r="Y115" s="223"/>
      <c r="Z115" s="213"/>
      <c r="AA115" s="213"/>
      <c r="AB115" s="213"/>
      <c r="AC115" s="213"/>
      <c r="AD115" s="213"/>
      <c r="AE115" s="213"/>
      <c r="AF115" s="213"/>
      <c r="AG115" s="213" t="s">
        <v>152</v>
      </c>
      <c r="AH115" s="213">
        <v>5</v>
      </c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2" x14ac:dyDescent="0.2">
      <c r="A116" s="220"/>
      <c r="B116" s="221"/>
      <c r="C116" s="248"/>
      <c r="D116" s="243"/>
      <c r="E116" s="243"/>
      <c r="F116" s="243"/>
      <c r="G116" s="243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3"/>
      <c r="AA116" s="213"/>
      <c r="AB116" s="213"/>
      <c r="AC116" s="213"/>
      <c r="AD116" s="213"/>
      <c r="AE116" s="213"/>
      <c r="AF116" s="213"/>
      <c r="AG116" s="213" t="s">
        <v>158</v>
      </c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ht="13.6" x14ac:dyDescent="0.2">
      <c r="A117" s="227" t="s">
        <v>139</v>
      </c>
      <c r="B117" s="228" t="s">
        <v>105</v>
      </c>
      <c r="C117" s="244" t="s">
        <v>106</v>
      </c>
      <c r="D117" s="229"/>
      <c r="E117" s="230"/>
      <c r="F117" s="231"/>
      <c r="G117" s="231">
        <f>SUMIF(AG118:AG126,"&lt;&gt;NOR",G118:G126)</f>
        <v>0</v>
      </c>
      <c r="H117" s="231"/>
      <c r="I117" s="231">
        <f>SUM(I118:I126)</f>
        <v>0</v>
      </c>
      <c r="J117" s="231"/>
      <c r="K117" s="231">
        <f>SUM(K118:K126)</f>
        <v>0</v>
      </c>
      <c r="L117" s="231"/>
      <c r="M117" s="231">
        <f>SUM(M118:M126)</f>
        <v>0</v>
      </c>
      <c r="N117" s="230"/>
      <c r="O117" s="230">
        <f>SUM(O118:O126)</f>
        <v>0</v>
      </c>
      <c r="P117" s="230"/>
      <c r="Q117" s="230">
        <f>SUM(Q118:Q126)</f>
        <v>0</v>
      </c>
      <c r="R117" s="231"/>
      <c r="S117" s="231"/>
      <c r="T117" s="232"/>
      <c r="U117" s="226"/>
      <c r="V117" s="226">
        <f>SUM(V118:V126)</f>
        <v>86.92</v>
      </c>
      <c r="W117" s="226"/>
      <c r="X117" s="226"/>
      <c r="Y117" s="226"/>
      <c r="AG117" t="s">
        <v>140</v>
      </c>
    </row>
    <row r="118" spans="1:60" ht="21.75" outlineLevel="1" x14ac:dyDescent="0.2">
      <c r="A118" s="234">
        <v>24</v>
      </c>
      <c r="B118" s="235" t="s">
        <v>245</v>
      </c>
      <c r="C118" s="245" t="s">
        <v>246</v>
      </c>
      <c r="D118" s="236" t="s">
        <v>247</v>
      </c>
      <c r="E118" s="237">
        <v>1951.2570000000001</v>
      </c>
      <c r="F118" s="238">
        <f>H118+J118</f>
        <v>0</v>
      </c>
      <c r="G118" s="238">
        <f>ROUND(E118*F118,2)</f>
        <v>0</v>
      </c>
      <c r="H118" s="239"/>
      <c r="I118" s="238">
        <f>ROUND(E118*H118,2)</f>
        <v>0</v>
      </c>
      <c r="J118" s="239"/>
      <c r="K118" s="238">
        <f>ROUND(E118*J118,2)</f>
        <v>0</v>
      </c>
      <c r="L118" s="238">
        <v>21</v>
      </c>
      <c r="M118" s="238">
        <f>G118*(1+L118/100)</f>
        <v>0</v>
      </c>
      <c r="N118" s="237">
        <v>0</v>
      </c>
      <c r="O118" s="237">
        <f>ROUND(E118*N118,2)</f>
        <v>0</v>
      </c>
      <c r="P118" s="237">
        <v>0</v>
      </c>
      <c r="Q118" s="237">
        <f>ROUND(E118*P118,2)</f>
        <v>0</v>
      </c>
      <c r="R118" s="238" t="s">
        <v>205</v>
      </c>
      <c r="S118" s="238" t="s">
        <v>144</v>
      </c>
      <c r="T118" s="240" t="s">
        <v>144</v>
      </c>
      <c r="U118" s="223">
        <v>0</v>
      </c>
      <c r="V118" s="223">
        <f>ROUND(E118*U118,2)</f>
        <v>0</v>
      </c>
      <c r="W118" s="223"/>
      <c r="X118" s="223" t="s">
        <v>207</v>
      </c>
      <c r="Y118" s="223" t="s">
        <v>147</v>
      </c>
      <c r="Z118" s="213"/>
      <c r="AA118" s="213"/>
      <c r="AB118" s="213"/>
      <c r="AC118" s="213"/>
      <c r="AD118" s="213"/>
      <c r="AE118" s="213"/>
      <c r="AF118" s="213"/>
      <c r="AG118" s="213" t="s">
        <v>208</v>
      </c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2" x14ac:dyDescent="0.2">
      <c r="A119" s="220"/>
      <c r="B119" s="221"/>
      <c r="C119" s="247" t="s">
        <v>439</v>
      </c>
      <c r="D119" s="224"/>
      <c r="E119" s="225">
        <v>1951.2570000000001</v>
      </c>
      <c r="F119" s="223"/>
      <c r="G119" s="223"/>
      <c r="H119" s="223"/>
      <c r="I119" s="223"/>
      <c r="J119" s="223"/>
      <c r="K119" s="223"/>
      <c r="L119" s="223"/>
      <c r="M119" s="223"/>
      <c r="N119" s="222"/>
      <c r="O119" s="222"/>
      <c r="P119" s="222"/>
      <c r="Q119" s="222"/>
      <c r="R119" s="223"/>
      <c r="S119" s="223"/>
      <c r="T119" s="223"/>
      <c r="U119" s="223"/>
      <c r="V119" s="223"/>
      <c r="W119" s="223"/>
      <c r="X119" s="223"/>
      <c r="Y119" s="223"/>
      <c r="Z119" s="213"/>
      <c r="AA119" s="213"/>
      <c r="AB119" s="213"/>
      <c r="AC119" s="213"/>
      <c r="AD119" s="213"/>
      <c r="AE119" s="213"/>
      <c r="AF119" s="213"/>
      <c r="AG119" s="213" t="s">
        <v>152</v>
      </c>
      <c r="AH119" s="213">
        <v>0</v>
      </c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2" x14ac:dyDescent="0.2">
      <c r="A120" s="220"/>
      <c r="B120" s="221"/>
      <c r="C120" s="248"/>
      <c r="D120" s="243"/>
      <c r="E120" s="243"/>
      <c r="F120" s="243"/>
      <c r="G120" s="243"/>
      <c r="H120" s="223"/>
      <c r="I120" s="223"/>
      <c r="J120" s="223"/>
      <c r="K120" s="223"/>
      <c r="L120" s="223"/>
      <c r="M120" s="223"/>
      <c r="N120" s="222"/>
      <c r="O120" s="222"/>
      <c r="P120" s="222"/>
      <c r="Q120" s="222"/>
      <c r="R120" s="223"/>
      <c r="S120" s="223"/>
      <c r="T120" s="223"/>
      <c r="U120" s="223"/>
      <c r="V120" s="223"/>
      <c r="W120" s="223"/>
      <c r="X120" s="223"/>
      <c r="Y120" s="223"/>
      <c r="Z120" s="213"/>
      <c r="AA120" s="213"/>
      <c r="AB120" s="213"/>
      <c r="AC120" s="213"/>
      <c r="AD120" s="213"/>
      <c r="AE120" s="213"/>
      <c r="AF120" s="213"/>
      <c r="AG120" s="213" t="s">
        <v>158</v>
      </c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 x14ac:dyDescent="0.2">
      <c r="A121" s="234">
        <v>25</v>
      </c>
      <c r="B121" s="235" t="s">
        <v>440</v>
      </c>
      <c r="C121" s="245" t="s">
        <v>441</v>
      </c>
      <c r="D121" s="236" t="s">
        <v>247</v>
      </c>
      <c r="E121" s="237">
        <v>82.4</v>
      </c>
      <c r="F121" s="238">
        <f>H121+J121</f>
        <v>0</v>
      </c>
      <c r="G121" s="238">
        <f>ROUND(E121*F121,2)</f>
        <v>0</v>
      </c>
      <c r="H121" s="239"/>
      <c r="I121" s="238">
        <f>ROUND(E121*H121,2)</f>
        <v>0</v>
      </c>
      <c r="J121" s="239"/>
      <c r="K121" s="238">
        <f>ROUND(E121*J121,2)</f>
        <v>0</v>
      </c>
      <c r="L121" s="238">
        <v>21</v>
      </c>
      <c r="M121" s="238">
        <f>G121*(1+L121/100)</f>
        <v>0</v>
      </c>
      <c r="N121" s="237">
        <v>0</v>
      </c>
      <c r="O121" s="237">
        <f>ROUND(E121*N121,2)</f>
        <v>0</v>
      </c>
      <c r="P121" s="237">
        <v>0</v>
      </c>
      <c r="Q121" s="237">
        <f>ROUND(E121*P121,2)</f>
        <v>0</v>
      </c>
      <c r="R121" s="238" t="s">
        <v>252</v>
      </c>
      <c r="S121" s="238" t="s">
        <v>144</v>
      </c>
      <c r="T121" s="240" t="s">
        <v>144</v>
      </c>
      <c r="U121" s="223">
        <v>0</v>
      </c>
      <c r="V121" s="223">
        <f>ROUND(E121*U121,2)</f>
        <v>0</v>
      </c>
      <c r="W121" s="223"/>
      <c r="X121" s="223" t="s">
        <v>207</v>
      </c>
      <c r="Y121" s="223" t="s">
        <v>147</v>
      </c>
      <c r="Z121" s="213"/>
      <c r="AA121" s="213"/>
      <c r="AB121" s="213"/>
      <c r="AC121" s="213"/>
      <c r="AD121" s="213"/>
      <c r="AE121" s="213"/>
      <c r="AF121" s="213"/>
      <c r="AG121" s="213" t="s">
        <v>208</v>
      </c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2" x14ac:dyDescent="0.2">
      <c r="A122" s="220"/>
      <c r="B122" s="221"/>
      <c r="C122" s="247" t="s">
        <v>442</v>
      </c>
      <c r="D122" s="224"/>
      <c r="E122" s="225">
        <v>82.4</v>
      </c>
      <c r="F122" s="223"/>
      <c r="G122" s="223"/>
      <c r="H122" s="223"/>
      <c r="I122" s="223"/>
      <c r="J122" s="223"/>
      <c r="K122" s="223"/>
      <c r="L122" s="223"/>
      <c r="M122" s="223"/>
      <c r="N122" s="222"/>
      <c r="O122" s="222"/>
      <c r="P122" s="222"/>
      <c r="Q122" s="222"/>
      <c r="R122" s="223"/>
      <c r="S122" s="223"/>
      <c r="T122" s="223"/>
      <c r="U122" s="223"/>
      <c r="V122" s="223"/>
      <c r="W122" s="223"/>
      <c r="X122" s="223"/>
      <c r="Y122" s="223"/>
      <c r="Z122" s="213"/>
      <c r="AA122" s="213"/>
      <c r="AB122" s="213"/>
      <c r="AC122" s="213"/>
      <c r="AD122" s="213"/>
      <c r="AE122" s="213"/>
      <c r="AF122" s="213"/>
      <c r="AG122" s="213" t="s">
        <v>152</v>
      </c>
      <c r="AH122" s="213">
        <v>0</v>
      </c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2" x14ac:dyDescent="0.2">
      <c r="A123" s="220"/>
      <c r="B123" s="221"/>
      <c r="C123" s="248"/>
      <c r="D123" s="243"/>
      <c r="E123" s="243"/>
      <c r="F123" s="243"/>
      <c r="G123" s="243"/>
      <c r="H123" s="223"/>
      <c r="I123" s="223"/>
      <c r="J123" s="223"/>
      <c r="K123" s="223"/>
      <c r="L123" s="223"/>
      <c r="M123" s="223"/>
      <c r="N123" s="222"/>
      <c r="O123" s="222"/>
      <c r="P123" s="222"/>
      <c r="Q123" s="222"/>
      <c r="R123" s="223"/>
      <c r="S123" s="223"/>
      <c r="T123" s="223"/>
      <c r="U123" s="223"/>
      <c r="V123" s="223"/>
      <c r="W123" s="223"/>
      <c r="X123" s="223"/>
      <c r="Y123" s="223"/>
      <c r="Z123" s="213"/>
      <c r="AA123" s="213"/>
      <c r="AB123" s="213"/>
      <c r="AC123" s="213"/>
      <c r="AD123" s="213"/>
      <c r="AE123" s="213"/>
      <c r="AF123" s="213"/>
      <c r="AG123" s="213" t="s">
        <v>158</v>
      </c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1" x14ac:dyDescent="0.2">
      <c r="A124" s="234">
        <v>26</v>
      </c>
      <c r="B124" s="235" t="s">
        <v>443</v>
      </c>
      <c r="C124" s="245" t="s">
        <v>444</v>
      </c>
      <c r="D124" s="236" t="s">
        <v>247</v>
      </c>
      <c r="E124" s="237">
        <v>177.387</v>
      </c>
      <c r="F124" s="238">
        <f>H124+J124</f>
        <v>0</v>
      </c>
      <c r="G124" s="238">
        <f>ROUND(E124*F124,2)</f>
        <v>0</v>
      </c>
      <c r="H124" s="239"/>
      <c r="I124" s="238">
        <f>ROUND(E124*H124,2)</f>
        <v>0</v>
      </c>
      <c r="J124" s="239"/>
      <c r="K124" s="238">
        <f>ROUND(E124*J124,2)</f>
        <v>0</v>
      </c>
      <c r="L124" s="238">
        <v>21</v>
      </c>
      <c r="M124" s="238">
        <f>G124*(1+L124/100)</f>
        <v>0</v>
      </c>
      <c r="N124" s="237">
        <v>0</v>
      </c>
      <c r="O124" s="237">
        <f>ROUND(E124*N124,2)</f>
        <v>0</v>
      </c>
      <c r="P124" s="237">
        <v>0</v>
      </c>
      <c r="Q124" s="237">
        <f>ROUND(E124*P124,2)</f>
        <v>0</v>
      </c>
      <c r="R124" s="238" t="s">
        <v>252</v>
      </c>
      <c r="S124" s="238" t="s">
        <v>144</v>
      </c>
      <c r="T124" s="240" t="s">
        <v>144</v>
      </c>
      <c r="U124" s="223">
        <v>0.49</v>
      </c>
      <c r="V124" s="223">
        <f>ROUND(E124*U124,2)</f>
        <v>86.92</v>
      </c>
      <c r="W124" s="223"/>
      <c r="X124" s="223" t="s">
        <v>263</v>
      </c>
      <c r="Y124" s="223" t="s">
        <v>147</v>
      </c>
      <c r="Z124" s="213"/>
      <c r="AA124" s="213"/>
      <c r="AB124" s="213"/>
      <c r="AC124" s="213"/>
      <c r="AD124" s="213"/>
      <c r="AE124" s="213"/>
      <c r="AF124" s="213"/>
      <c r="AG124" s="213" t="s">
        <v>264</v>
      </c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2" x14ac:dyDescent="0.2">
      <c r="A125" s="220"/>
      <c r="B125" s="221"/>
      <c r="C125" s="246" t="s">
        <v>445</v>
      </c>
      <c r="D125" s="242"/>
      <c r="E125" s="242"/>
      <c r="F125" s="242"/>
      <c r="G125" s="242"/>
      <c r="H125" s="223"/>
      <c r="I125" s="223"/>
      <c r="J125" s="223"/>
      <c r="K125" s="223"/>
      <c r="L125" s="223"/>
      <c r="M125" s="223"/>
      <c r="N125" s="222"/>
      <c r="O125" s="222"/>
      <c r="P125" s="222"/>
      <c r="Q125" s="222"/>
      <c r="R125" s="223"/>
      <c r="S125" s="223"/>
      <c r="T125" s="223"/>
      <c r="U125" s="223"/>
      <c r="V125" s="223"/>
      <c r="W125" s="223"/>
      <c r="X125" s="223"/>
      <c r="Y125" s="223"/>
      <c r="Z125" s="213"/>
      <c r="AA125" s="213"/>
      <c r="AB125" s="213"/>
      <c r="AC125" s="213"/>
      <c r="AD125" s="213"/>
      <c r="AE125" s="213"/>
      <c r="AF125" s="213"/>
      <c r="AG125" s="213" t="s">
        <v>150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2" x14ac:dyDescent="0.2">
      <c r="A126" s="220"/>
      <c r="B126" s="221"/>
      <c r="C126" s="248"/>
      <c r="D126" s="243"/>
      <c r="E126" s="243"/>
      <c r="F126" s="243"/>
      <c r="G126" s="243"/>
      <c r="H126" s="223"/>
      <c r="I126" s="223"/>
      <c r="J126" s="223"/>
      <c r="K126" s="223"/>
      <c r="L126" s="223"/>
      <c r="M126" s="223"/>
      <c r="N126" s="222"/>
      <c r="O126" s="222"/>
      <c r="P126" s="222"/>
      <c r="Q126" s="222"/>
      <c r="R126" s="223"/>
      <c r="S126" s="223"/>
      <c r="T126" s="223"/>
      <c r="U126" s="223"/>
      <c r="V126" s="223"/>
      <c r="W126" s="223"/>
      <c r="X126" s="223"/>
      <c r="Y126" s="223"/>
      <c r="Z126" s="213"/>
      <c r="AA126" s="213"/>
      <c r="AB126" s="213"/>
      <c r="AC126" s="213"/>
      <c r="AD126" s="213"/>
      <c r="AE126" s="213"/>
      <c r="AF126" s="213"/>
      <c r="AG126" s="213" t="s">
        <v>158</v>
      </c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x14ac:dyDescent="0.2">
      <c r="A127" s="3"/>
      <c r="B127" s="4"/>
      <c r="C127" s="249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E127">
        <v>12</v>
      </c>
      <c r="AF127">
        <v>21</v>
      </c>
      <c r="AG127" t="s">
        <v>125</v>
      </c>
    </row>
    <row r="128" spans="1:60" ht="13.6" x14ac:dyDescent="0.2">
      <c r="A128" s="216"/>
      <c r="B128" s="217" t="s">
        <v>29</v>
      </c>
      <c r="C128" s="250"/>
      <c r="D128" s="218"/>
      <c r="E128" s="219"/>
      <c r="F128" s="219"/>
      <c r="G128" s="233">
        <f>G8+G43+G61+G93+G102+G107+G111+G117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E128">
        <f>SUMIF(L7:L126,AE127,G7:G126)</f>
        <v>0</v>
      </c>
      <c r="AF128">
        <f>SUMIF(L7:L126,AF127,G7:G126)</f>
        <v>0</v>
      </c>
      <c r="AG128" t="s">
        <v>199</v>
      </c>
    </row>
    <row r="129" spans="3:33" x14ac:dyDescent="0.2">
      <c r="C129" s="251"/>
      <c r="D129" s="10"/>
      <c r="AG129" t="s">
        <v>200</v>
      </c>
    </row>
    <row r="130" spans="3:33" x14ac:dyDescent="0.2">
      <c r="D130" s="10"/>
    </row>
    <row r="131" spans="3:33" x14ac:dyDescent="0.2">
      <c r="D131" s="10"/>
    </row>
    <row r="132" spans="3:33" x14ac:dyDescent="0.2">
      <c r="D132" s="10"/>
    </row>
    <row r="133" spans="3:33" x14ac:dyDescent="0.2">
      <c r="D133" s="10"/>
    </row>
    <row r="134" spans="3:33" x14ac:dyDescent="0.2">
      <c r="D134" s="10"/>
    </row>
    <row r="135" spans="3:33" x14ac:dyDescent="0.2">
      <c r="D135" s="10"/>
    </row>
    <row r="136" spans="3:33" x14ac:dyDescent="0.2">
      <c r="D136" s="10"/>
    </row>
    <row r="137" spans="3:33" x14ac:dyDescent="0.2">
      <c r="D137" s="10"/>
    </row>
    <row r="138" spans="3:33" x14ac:dyDescent="0.2">
      <c r="D138" s="10"/>
    </row>
    <row r="139" spans="3:33" x14ac:dyDescent="0.2">
      <c r="D139" s="10"/>
    </row>
    <row r="140" spans="3:33" x14ac:dyDescent="0.2">
      <c r="D140" s="10"/>
    </row>
    <row r="141" spans="3:33" x14ac:dyDescent="0.2">
      <c r="D141" s="10"/>
    </row>
    <row r="142" spans="3:33" x14ac:dyDescent="0.2">
      <c r="D142" s="10"/>
    </row>
    <row r="143" spans="3:33" x14ac:dyDescent="0.2">
      <c r="D143" s="10"/>
    </row>
    <row r="144" spans="3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92yZFmrTpU2uHIBshn0Cdh+/HrAnKvnYrAUMcBF+DHPcC8pngeEvb1LRJ2K06MnAQRR90TCT+LgmNhF8+nIzg==" saltValue="A422Cxt3vSkNikyJMBDY5Q==" spinCount="100000" sheet="1" formatRows="0"/>
  <mergeCells count="58">
    <mergeCell ref="C120:G120"/>
    <mergeCell ref="C123:G123"/>
    <mergeCell ref="C125:G125"/>
    <mergeCell ref="C126:G126"/>
    <mergeCell ref="C101:G101"/>
    <mergeCell ref="C104:G104"/>
    <mergeCell ref="C106:G106"/>
    <mergeCell ref="C109:G109"/>
    <mergeCell ref="C110:G110"/>
    <mergeCell ref="C116:G116"/>
    <mergeCell ref="C92:G92"/>
    <mergeCell ref="C95:G95"/>
    <mergeCell ref="C96:G96"/>
    <mergeCell ref="C97:G97"/>
    <mergeCell ref="C98:G98"/>
    <mergeCell ref="C99:G99"/>
    <mergeCell ref="C82:G82"/>
    <mergeCell ref="C83:G83"/>
    <mergeCell ref="C84:G84"/>
    <mergeCell ref="C85:G85"/>
    <mergeCell ref="C86:G86"/>
    <mergeCell ref="C89:G89"/>
    <mergeCell ref="C70:G70"/>
    <mergeCell ref="C71:G71"/>
    <mergeCell ref="C72:G72"/>
    <mergeCell ref="C74:G74"/>
    <mergeCell ref="C77:G77"/>
    <mergeCell ref="C80:G80"/>
    <mergeCell ref="C54:G54"/>
    <mergeCell ref="C56:G56"/>
    <mergeCell ref="C60:G60"/>
    <mergeCell ref="C64:G64"/>
    <mergeCell ref="C67:G67"/>
    <mergeCell ref="C69:G69"/>
    <mergeCell ref="C42:G42"/>
    <mergeCell ref="C45:G45"/>
    <mergeCell ref="C47:G47"/>
    <mergeCell ref="C49:G49"/>
    <mergeCell ref="C50:G50"/>
    <mergeCell ref="C52:G52"/>
    <mergeCell ref="C27:G27"/>
    <mergeCell ref="C29:G29"/>
    <mergeCell ref="C33:G33"/>
    <mergeCell ref="C35:G35"/>
    <mergeCell ref="C37:G37"/>
    <mergeCell ref="C39:G39"/>
    <mergeCell ref="C15:G15"/>
    <mergeCell ref="C17:G17"/>
    <mergeCell ref="C19:G19"/>
    <mergeCell ref="C21:G21"/>
    <mergeCell ref="C23:G23"/>
    <mergeCell ref="C25:G25"/>
    <mergeCell ref="A1:G1"/>
    <mergeCell ref="C2:G2"/>
    <mergeCell ref="C3:G3"/>
    <mergeCell ref="C4:G4"/>
    <mergeCell ref="C11:G11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VN, ON ON01 Naklady</vt:lpstr>
      <vt:lpstr>SO01 SO0101 Pol</vt:lpstr>
      <vt:lpstr>SO01 SO0102 Pol</vt:lpstr>
      <vt:lpstr>SO01 SO0103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SO0101 Pol'!Názvy_tisku</vt:lpstr>
      <vt:lpstr>'SO01 SO0102 Pol'!Názvy_tisku</vt:lpstr>
      <vt:lpstr>'SO01 SO0103 Pol'!Názvy_tisku</vt:lpstr>
      <vt:lpstr>'VN, ON ON01 Naklady'!Názvy_tisku</vt:lpstr>
      <vt:lpstr>oadresa</vt:lpstr>
      <vt:lpstr>Stavba!Objednatel</vt:lpstr>
      <vt:lpstr>Stavba!Objekt</vt:lpstr>
      <vt:lpstr>'SO01 SO0101 Pol'!Oblast_tisku</vt:lpstr>
      <vt:lpstr>'SO01 SO0102 Pol'!Oblast_tisku</vt:lpstr>
      <vt:lpstr>'SO01 SO0103 Pol'!Oblast_tisku</vt:lpstr>
      <vt:lpstr>Stavba!Oblast_tisku</vt:lpstr>
      <vt:lpstr>'VN, ON ON01 Naklady'!Oblast_tisku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Zelinka</dc:creator>
  <cp:lastModifiedBy>Petr Zelinka</cp:lastModifiedBy>
  <cp:lastPrinted>2019-03-19T12:27:02Z</cp:lastPrinted>
  <dcterms:created xsi:type="dcterms:W3CDTF">2009-04-08T07:15:50Z</dcterms:created>
  <dcterms:modified xsi:type="dcterms:W3CDTF">2024-11-09T20:32:04Z</dcterms:modified>
</cp:coreProperties>
</file>