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lasice-my.sharepoint.com/personal/starosta_holasice_cz/Documents/Plocha/"/>
    </mc:Choice>
  </mc:AlternateContent>
  <xr:revisionPtr revIDLastSave="0" documentId="8_{A932A20F-9543-4FCC-93A0-7454BD8707E9}" xr6:coauthVersionLast="47" xr6:coauthVersionMax="47" xr10:uidLastSave="{00000000-0000-0000-0000-000000000000}"/>
  <bookViews>
    <workbookView xWindow="1848" yWindow="1848" windowWidth="23040" windowHeight="12120" firstSheet="1" activeTab="1" xr2:uid="{630B5912-3D99-434D-B041-AB7C1E6C1C4D}"/>
  </bookViews>
  <sheets>
    <sheet name="List1" sheetId="1" state="hidden" r:id="rId1"/>
    <sheet name="vyúčtování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9" i="2" l="1"/>
  <c r="E118" i="2"/>
  <c r="H14" i="1"/>
  <c r="G14" i="1"/>
  <c r="H31" i="1"/>
  <c r="P72" i="2"/>
  <c r="M72" i="2"/>
  <c r="L72" i="2"/>
  <c r="N72" i="2" s="1"/>
  <c r="E105" i="2" s="1"/>
  <c r="I72" i="2"/>
  <c r="P71" i="2"/>
  <c r="M71" i="2"/>
  <c r="L71" i="2"/>
  <c r="N71" i="2" s="1"/>
  <c r="E104" i="2" s="1"/>
  <c r="I71" i="2"/>
  <c r="P77" i="2"/>
  <c r="N77" i="2"/>
  <c r="M77" i="2"/>
  <c r="I77" i="2"/>
  <c r="P76" i="2"/>
  <c r="N76" i="2"/>
  <c r="M76" i="2"/>
  <c r="L76" i="2"/>
  <c r="I76" i="2"/>
  <c r="P75" i="2"/>
  <c r="N75" i="2"/>
  <c r="L75" i="2"/>
  <c r="I75" i="2"/>
  <c r="P68" i="2"/>
  <c r="L68" i="2"/>
  <c r="N68" i="2" s="1"/>
  <c r="E103" i="2" s="1"/>
  <c r="I68" i="2"/>
  <c r="P36" i="2"/>
  <c r="M36" i="2"/>
  <c r="L36" i="2"/>
  <c r="I36" i="2"/>
  <c r="P35" i="2"/>
  <c r="M35" i="2"/>
  <c r="L35" i="2"/>
  <c r="I35" i="2"/>
  <c r="P32" i="2"/>
  <c r="N32" i="2"/>
  <c r="M32" i="2"/>
  <c r="I32" i="2"/>
  <c r="P31" i="2"/>
  <c r="N31" i="2"/>
  <c r="M31" i="2"/>
  <c r="L31" i="2"/>
  <c r="I31" i="2"/>
  <c r="P30" i="2"/>
  <c r="N30" i="2"/>
  <c r="L30" i="2"/>
  <c r="I30" i="2"/>
  <c r="P29" i="2"/>
  <c r="M29" i="2"/>
  <c r="L29" i="2"/>
  <c r="I29" i="2"/>
  <c r="P28" i="2"/>
  <c r="M28" i="2"/>
  <c r="L28" i="2"/>
  <c r="I28" i="2"/>
  <c r="N69" i="2" l="1"/>
  <c r="N73" i="2"/>
  <c r="N29" i="2"/>
  <c r="E108" i="2" s="1"/>
  <c r="N78" i="2"/>
  <c r="N35" i="2"/>
  <c r="E106" i="2" s="1"/>
  <c r="N28" i="2"/>
  <c r="E102" i="2" s="1"/>
  <c r="N36" i="2"/>
  <c r="E107" i="2" s="1"/>
  <c r="O108" i="2" l="1"/>
  <c r="E113" i="2"/>
  <c r="I113" i="2" s="1"/>
  <c r="N33" i="2"/>
  <c r="N83" i="2"/>
  <c r="N37" i="2"/>
  <c r="N40" i="2" l="1"/>
  <c r="E117" i="2"/>
  <c r="C13" i="1"/>
  <c r="G13" i="1" s="1"/>
  <c r="G23" i="1"/>
  <c r="G20" i="1"/>
  <c r="H20" i="1" s="1"/>
  <c r="G16" i="1"/>
  <c r="H16" i="1" s="1"/>
  <c r="F48" i="1"/>
  <c r="F49" i="1" s="1"/>
  <c r="F50" i="1" s="1"/>
  <c r="F40" i="1"/>
  <c r="F41" i="1" s="1"/>
  <c r="F35" i="1"/>
  <c r="F43" i="1" s="1"/>
  <c r="G32" i="1"/>
  <c r="G33" i="1" s="1"/>
  <c r="F32" i="1"/>
  <c r="F33" i="1" s="1"/>
  <c r="F37" i="1" s="1"/>
  <c r="H13" i="1" l="1"/>
  <c r="F52" i="1"/>
  <c r="I16" i="1"/>
  <c r="F53" i="1"/>
  <c r="F54" i="1" s="1"/>
  <c r="F45" i="1"/>
  <c r="F36" i="1"/>
  <c r="F44" i="1" s="1"/>
  <c r="I31" i="1" l="1"/>
  <c r="H35" i="1" s="1"/>
  <c r="D14" i="1"/>
</calcChain>
</file>

<file path=xl/sharedStrings.xml><?xml version="1.0" encoding="utf-8"?>
<sst xmlns="http://schemas.openxmlformats.org/spreadsheetml/2006/main" count="192" uniqueCount="98">
  <si>
    <t>Akce: „Regenerace veřejného prostranství Holasice“.</t>
  </si>
  <si>
    <t>Stavba: „Regenerace veřejného prostranství Holasice"</t>
  </si>
  <si>
    <t>Objednatel: Obec Holasice</t>
  </si>
  <si>
    <t>Zhotovitel: Dopravní stavby Brno, s.r.o.</t>
  </si>
  <si>
    <t>Stavební objekt</t>
  </si>
  <si>
    <t>Čerpáno v období</t>
  </si>
  <si>
    <t>Od začátku stavby</t>
  </si>
  <si>
    <t>Zůstatek</t>
  </si>
  <si>
    <t>Za sledované období</t>
  </si>
  <si>
    <t>Do sledovaného období</t>
  </si>
  <si>
    <t>do 31.01.2025</t>
  </si>
  <si>
    <t>CELKEM 22-SO003-02 Etapa 2</t>
  </si>
  <si>
    <t>22-SO051-02.1 D.2.1-D.2.3 Architektonicko-stavební a konstrukční řešení, PBŘ</t>
  </si>
  <si>
    <t>22-SO051-02.2 D.2.4.1. - El. rozvody NN+VO - část NN</t>
  </si>
  <si>
    <t xml:space="preserve"> -   Kč </t>
  </si>
  <si>
    <t>22-SO051-02.3 D.2.4.1. - El. rozvody NN+VO - část VO</t>
  </si>
  <si>
    <t>22-SO051-02.4 D.2.5 Zahradní a sadové úpravy</t>
  </si>
  <si>
    <t>22-SO051-02.5 Vedlejší a ostatní náklady</t>
  </si>
  <si>
    <t>Vícepráce - práce nad rámec SOD</t>
  </si>
  <si>
    <t>CELKEM BEZ DPH</t>
  </si>
  <si>
    <t>DPH 21%</t>
  </si>
  <si>
    <t>Cena celkem vč. 21% DPH</t>
  </si>
  <si>
    <t>V Brně dne 31.01.2025</t>
  </si>
  <si>
    <t>Předal</t>
  </si>
  <si>
    <t>Převzal:</t>
  </si>
  <si>
    <t>Ing. Jaroslav Ondra</t>
  </si>
  <si>
    <t>Petr Zelinka</t>
  </si>
  <si>
    <t>Poplatek za uložení stavebního odpadu na recyklační skládce (skládkovné) z prostého betonu pod kódem 17 01 01</t>
  </si>
  <si>
    <t>Kácení stromu bez postupného spouštění koruny a kmene D přes 0,2 do 0,3 m</t>
  </si>
  <si>
    <t>Kácení stromu bez postupného spouštění koruny a kmene D přes 0,3 do 0,4 m</t>
  </si>
  <si>
    <t>Cena celkem dle SOD</t>
  </si>
  <si>
    <t>Prunus avium 'Kordia', ok 10-12, s balem, ztratné 3% v ceně</t>
  </si>
  <si>
    <t>Sorbus aria ´Magnifica´, ok 10-12, s balem, ztratné 3%v ceně</t>
  </si>
  <si>
    <t>SVÍTIDLO VENKOVNÍ LEDDIODOVÉ SLOUPKOVÉ včteně základu - SINCLAIR 6W, GLS 6, IP65, v=1m, 3000K</t>
  </si>
  <si>
    <t>SVÍTIDLO VENKOVNÍ LEDDIODOVÉ ZEMNÍ včetně zemního boxu - ENIKA typ CRICKET, 14W, 4000K, IP67</t>
  </si>
  <si>
    <t>PROVEDENÍ REVIZNÍCH ZKOUŠEK DLE ČSN 33 1500 vč. revizní zprávy - Revizní technik</t>
  </si>
  <si>
    <t>Popis</t>
  </si>
  <si>
    <t>PROVEDENÍ REVIZNÍCH ZKOUŠEK DLE ČSN 33 1500 vč. revizní zprávy - Spolupráce s revizním technikem</t>
  </si>
  <si>
    <t>Rozpad částky ze sloupce 3</t>
  </si>
  <si>
    <t>Rozpad částky ze sl. 8</t>
  </si>
  <si>
    <t>viz. list Vícepráce</t>
  </si>
  <si>
    <t>Z toho je za úřední desku:</t>
  </si>
  <si>
    <t>Zůstává nevyfakturováno z SOD (sl.1 - sl. 6)</t>
  </si>
  <si>
    <t>Neprovedené práce:</t>
  </si>
  <si>
    <t>K dofakturaci (423.063,80-305.100 Kč)i:</t>
  </si>
  <si>
    <t>K dofakturaci bez neprovedených prací:</t>
  </si>
  <si>
    <t xml:space="preserve"> - popl. za odpad = 7564,5</t>
  </si>
  <si>
    <t xml:space="preserve"> - kácení borovic = 8820,00</t>
  </si>
  <si>
    <t>43</t>
  </si>
  <si>
    <t>K</t>
  </si>
  <si>
    <t>93610-PC01</t>
  </si>
  <si>
    <t>M+D digitální úřední desky 2020/860/250mm kotveno do betonové patky</t>
  </si>
  <si>
    <t>kus</t>
  </si>
  <si>
    <t/>
  </si>
  <si>
    <t>35</t>
  </si>
  <si>
    <t>M091</t>
  </si>
  <si>
    <t>ks</t>
  </si>
  <si>
    <t>36</t>
  </si>
  <si>
    <t>M092</t>
  </si>
  <si>
    <t>45</t>
  </si>
  <si>
    <t>M046</t>
  </si>
  <si>
    <t>hod</t>
  </si>
  <si>
    <t>46</t>
  </si>
  <si>
    <t>M047</t>
  </si>
  <si>
    <t>52</t>
  </si>
  <si>
    <t>M</t>
  </si>
  <si>
    <t>R_200303.1</t>
  </si>
  <si>
    <t>53</t>
  </si>
  <si>
    <t>R_200362</t>
  </si>
  <si>
    <t>součet</t>
  </si>
  <si>
    <t>Celkem neprovedeno k 30.11.2024:</t>
  </si>
  <si>
    <t>Zůstatek k 30.11.2024 =  neprovedeno:</t>
  </si>
  <si>
    <t>59</t>
  </si>
  <si>
    <t>9972218</t>
  </si>
  <si>
    <t>t</t>
  </si>
  <si>
    <t>Vyfakturováno, ale neprovedeno</t>
  </si>
  <si>
    <t>Instalováno v 1/2025</t>
  </si>
  <si>
    <t>5</t>
  </si>
  <si>
    <t>112151312</t>
  </si>
  <si>
    <t>CS ÚRS 2024 01</t>
  </si>
  <si>
    <t>6</t>
  </si>
  <si>
    <t>112151313</t>
  </si>
  <si>
    <t>Vícepráce nad rámec SOD</t>
  </si>
  <si>
    <t>dodatečně požadováno a dodáno v 1/2025</t>
  </si>
  <si>
    <t>nedodáno, nefakturováno</t>
  </si>
  <si>
    <t>neprovedeno,ale fakturováno</t>
  </si>
  <si>
    <t>nedodáno, nefakturováno k 30.11.2024</t>
  </si>
  <si>
    <t>samostatná příloha</t>
  </si>
  <si>
    <t>Cena bez DPH dle SOD</t>
  </si>
  <si>
    <t>méněpráce</t>
  </si>
  <si>
    <t>Vícepráce dle samostatného výkazu</t>
  </si>
  <si>
    <t>Celkem SOD - méněpráce + vícepráce</t>
  </si>
  <si>
    <t>4.051.481,69 - 4.003.193,92=</t>
  </si>
  <si>
    <t>v lednu 2025</t>
  </si>
  <si>
    <t xml:space="preserve"> = rozdíl v ceně zakázky, tj. vícepráce - méněpráce</t>
  </si>
  <si>
    <t>Fakturováno bez DPH k 30.11.2024</t>
  </si>
  <si>
    <t>K dofakturaci bez DPH</t>
  </si>
  <si>
    <t>nebylo požadováno, nefakturováno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</si>
</sst>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0"/>
  </numFmts>
  <fonts count="27" x14ac:knownFonts="1">
    <font>
      <sz val="11"/>
      <color theme="1"/>
      <name val="Aptos Narrow"/>
      <family val="2"/>
      <charset val="238"/>
      <scheme val="minor"/>
    </font>
    <font>
      <b/>
      <sz val="12"/>
      <name val="Arial CE"/>
      <charset val="238"/>
    </font>
    <font>
      <sz val="8"/>
      <name val="Arial CE"/>
      <family val="2"/>
    </font>
    <font>
      <b/>
      <sz val="10"/>
      <name val="Arial"/>
      <family val="2"/>
      <charset val="238"/>
    </font>
    <font>
      <sz val="10"/>
      <name val="Arial CE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4"/>
      <color rgb="FF000000"/>
      <name val="Calibri"/>
      <family val="2"/>
      <charset val="238"/>
    </font>
    <font>
      <sz val="9"/>
      <name val="Arial CE"/>
    </font>
    <font>
      <i/>
      <sz val="9"/>
      <color rgb="FF0000FF"/>
      <name val="Arial CE"/>
    </font>
    <font>
      <b/>
      <sz val="8"/>
      <name val="Arial CE"/>
      <charset val="238"/>
    </font>
    <font>
      <sz val="9"/>
      <color theme="1"/>
      <name val="Arial CE"/>
    </font>
    <font>
      <b/>
      <sz val="10"/>
      <color rgb="FFFF0000"/>
      <name val="Arial CE"/>
      <family val="2"/>
      <charset val="238"/>
    </font>
    <font>
      <i/>
      <sz val="10"/>
      <name val="Arial CE"/>
      <charset val="238"/>
    </font>
    <font>
      <i/>
      <sz val="11"/>
      <color theme="1"/>
      <name val="Aptos Narrow"/>
      <family val="2"/>
      <charset val="238"/>
      <scheme val="minor"/>
    </font>
    <font>
      <b/>
      <sz val="10"/>
      <color theme="3" tint="0.249977111117893"/>
      <name val="Arial CE"/>
      <charset val="238"/>
    </font>
    <font>
      <b/>
      <i/>
      <sz val="10"/>
      <color theme="3" tint="0.249977111117893"/>
      <name val="Arial CE"/>
      <charset val="238"/>
    </font>
    <font>
      <sz val="9"/>
      <name val="Arial CE"/>
      <family val="2"/>
    </font>
    <font>
      <sz val="9"/>
      <color rgb="FFFF0000"/>
      <name val="Arial CE"/>
    </font>
    <font>
      <b/>
      <sz val="11"/>
      <color theme="1"/>
      <name val="Aptos Narrow"/>
      <family val="2"/>
      <scheme val="minor"/>
    </font>
    <font>
      <i/>
      <sz val="9"/>
      <name val="Arial CE"/>
    </font>
    <font>
      <b/>
      <sz val="9"/>
      <name val="Arial CE"/>
      <charset val="238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238"/>
      <scheme val="minor"/>
    </font>
    <font>
      <u/>
      <sz val="11"/>
      <color theme="10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6969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CC704"/>
        <bgColor indexed="64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E68C"/>
        <bgColor indexed="64"/>
      </patternFill>
    </fill>
    <fill>
      <patternFill patternType="solid">
        <fgColor theme="3" tint="0.74999237037263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rgb="FF969696"/>
      </left>
      <right style="hair">
        <color rgb="FF969696"/>
      </right>
      <top/>
      <bottom style="hair">
        <color rgb="FF96969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rgb="FF969696"/>
      </left>
      <right/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medium">
        <color indexed="64"/>
      </bottom>
      <diagonal/>
    </border>
    <border>
      <left style="hair">
        <color rgb="FF969696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6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6" fillId="0" borderId="0" xfId="0" applyFont="1"/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8" fontId="0" fillId="0" borderId="0" xfId="0" applyNumberFormat="1"/>
    <xf numFmtId="0" fontId="8" fillId="0" borderId="6" xfId="0" applyFont="1" applyBorder="1" applyAlignment="1">
      <alignment vertical="center" wrapText="1"/>
    </xf>
    <xf numFmtId="0" fontId="8" fillId="0" borderId="3" xfId="0" applyFont="1" applyBorder="1"/>
    <xf numFmtId="8" fontId="8" fillId="0" borderId="3" xfId="0" applyNumberFormat="1" applyFont="1" applyBorder="1"/>
    <xf numFmtId="0" fontId="6" fillId="3" borderId="6" xfId="0" applyFont="1" applyFill="1" applyBorder="1"/>
    <xf numFmtId="0" fontId="6" fillId="3" borderId="8" xfId="0" applyFont="1" applyFill="1" applyBorder="1"/>
    <xf numFmtId="0" fontId="6" fillId="3" borderId="7" xfId="0" applyFont="1" applyFill="1" applyBorder="1"/>
    <xf numFmtId="0" fontId="9" fillId="0" borderId="0" xfId="0" applyFont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8" fontId="6" fillId="0" borderId="3" xfId="0" applyNumberFormat="1" applyFont="1" applyBorder="1" applyAlignment="1">
      <alignment vertical="center"/>
    </xf>
    <xf numFmtId="8" fontId="6" fillId="3" borderId="3" xfId="0" applyNumberFormat="1" applyFont="1" applyFill="1" applyBorder="1"/>
    <xf numFmtId="8" fontId="6" fillId="3" borderId="12" xfId="0" applyNumberFormat="1" applyFont="1" applyFill="1" applyBorder="1"/>
    <xf numFmtId="8" fontId="6" fillId="3" borderId="11" xfId="0" applyNumberFormat="1" applyFont="1" applyFill="1" applyBorder="1"/>
    <xf numFmtId="8" fontId="8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7" fillId="5" borderId="4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/>
    </xf>
    <xf numFmtId="8" fontId="6" fillId="0" borderId="2" xfId="0" applyNumberFormat="1" applyFont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8" fontId="6" fillId="0" borderId="0" xfId="0" applyNumberFormat="1" applyFont="1" applyAlignment="1">
      <alignment vertical="center"/>
    </xf>
    <xf numFmtId="0" fontId="10" fillId="4" borderId="15" xfId="0" applyFont="1" applyFill="1" applyBorder="1" applyAlignment="1">
      <alignment horizontal="left" vertical="center" wrapText="1"/>
    </xf>
    <xf numFmtId="0" fontId="8" fillId="0" borderId="0" xfId="0" applyFont="1"/>
    <xf numFmtId="0" fontId="10" fillId="0" borderId="15" xfId="0" applyFont="1" applyBorder="1" applyAlignment="1">
      <alignment horizontal="left" vertical="center" wrapText="1"/>
    </xf>
    <xf numFmtId="8" fontId="6" fillId="3" borderId="0" xfId="0" applyNumberFormat="1" applyFont="1" applyFill="1"/>
    <xf numFmtId="8" fontId="6" fillId="3" borderId="16" xfId="0" applyNumberFormat="1" applyFont="1" applyFill="1" applyBorder="1"/>
    <xf numFmtId="8" fontId="6" fillId="3" borderId="14" xfId="0" applyNumberFormat="1" applyFont="1" applyFill="1" applyBorder="1"/>
    <xf numFmtId="0" fontId="6" fillId="3" borderId="12" xfId="0" applyFont="1" applyFill="1" applyBorder="1"/>
    <xf numFmtId="0" fontId="6" fillId="3" borderId="11" xfId="0" applyFont="1" applyFill="1" applyBorder="1"/>
    <xf numFmtId="0" fontId="0" fillId="0" borderId="11" xfId="0" applyBorder="1"/>
    <xf numFmtId="8" fontId="6" fillId="0" borderId="0" xfId="0" applyNumberFormat="1" applyFont="1"/>
    <xf numFmtId="0" fontId="6" fillId="0" borderId="0" xfId="0" applyFont="1" applyAlignment="1">
      <alignment horizontal="right"/>
    </xf>
    <xf numFmtId="8" fontId="14" fillId="0" borderId="0" xfId="0" applyNumberFormat="1" applyFont="1"/>
    <xf numFmtId="8" fontId="14" fillId="0" borderId="17" xfId="0" applyNumberFormat="1" applyFont="1" applyBorder="1"/>
    <xf numFmtId="0" fontId="6" fillId="0" borderId="0" xfId="0" applyFont="1" applyAlignment="1">
      <alignment horizontal="left"/>
    </xf>
    <xf numFmtId="8" fontId="8" fillId="6" borderId="3" xfId="0" applyNumberFormat="1" applyFont="1" applyFill="1" applyBorder="1"/>
    <xf numFmtId="8" fontId="6" fillId="5" borderId="3" xfId="0" applyNumberFormat="1" applyFont="1" applyFill="1" applyBorder="1" applyAlignment="1">
      <alignment vertical="center"/>
    </xf>
    <xf numFmtId="8" fontId="15" fillId="5" borderId="3" xfId="0" applyNumberFormat="1" applyFont="1" applyFill="1" applyBorder="1"/>
    <xf numFmtId="0" fontId="15" fillId="5" borderId="3" xfId="0" applyFont="1" applyFill="1" applyBorder="1"/>
    <xf numFmtId="0" fontId="8" fillId="5" borderId="3" xfId="0" applyFont="1" applyFill="1" applyBorder="1"/>
    <xf numFmtId="8" fontId="8" fillId="5" borderId="3" xfId="0" applyNumberFormat="1" applyFont="1" applyFill="1" applyBorder="1"/>
    <xf numFmtId="0" fontId="0" fillId="5" borderId="3" xfId="0" applyFill="1" applyBorder="1"/>
    <xf numFmtId="8" fontId="0" fillId="5" borderId="3" xfId="0" applyNumberFormat="1" applyFill="1" applyBorder="1"/>
    <xf numFmtId="8" fontId="16" fillId="5" borderId="3" xfId="0" applyNumberFormat="1" applyFont="1" applyFill="1" applyBorder="1"/>
    <xf numFmtId="0" fontId="16" fillId="5" borderId="3" xfId="0" applyFont="1" applyFill="1" applyBorder="1"/>
    <xf numFmtId="0" fontId="10" fillId="8" borderId="18" xfId="0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3" fillId="7" borderId="18" xfId="0" applyFont="1" applyFill="1" applyBorder="1" applyAlignment="1">
      <alignment horizontal="left" vertical="center" wrapText="1"/>
    </xf>
    <xf numFmtId="4" fontId="6" fillId="0" borderId="0" xfId="0" applyNumberFormat="1" applyFont="1"/>
    <xf numFmtId="8" fontId="17" fillId="0" borderId="3" xfId="0" applyNumberFormat="1" applyFont="1" applyBorder="1"/>
    <xf numFmtId="8" fontId="18" fillId="5" borderId="3" xfId="0" applyNumberFormat="1" applyFont="1" applyFill="1" applyBorder="1"/>
    <xf numFmtId="8" fontId="18" fillId="6" borderId="3" xfId="0" applyNumberFormat="1" applyFont="1" applyFill="1" applyBorder="1"/>
    <xf numFmtId="8" fontId="15" fillId="9" borderId="3" xfId="0" applyNumberFormat="1" applyFont="1" applyFill="1" applyBorder="1"/>
    <xf numFmtId="0" fontId="10" fillId="9" borderId="15" xfId="0" applyFont="1" applyFill="1" applyBorder="1" applyAlignment="1">
      <alignment horizontal="left" vertical="center" wrapText="1"/>
    </xf>
    <xf numFmtId="4" fontId="0" fillId="0" borderId="0" xfId="0" applyNumberFormat="1"/>
    <xf numFmtId="4" fontId="0" fillId="8" borderId="0" xfId="0" applyNumberFormat="1" applyFill="1"/>
    <xf numFmtId="4" fontId="0" fillId="9" borderId="0" xfId="0" applyNumberFormat="1" applyFill="1"/>
    <xf numFmtId="4" fontId="0" fillId="11" borderId="0" xfId="0" applyNumberFormat="1" applyFill="1"/>
    <xf numFmtId="0" fontId="10" fillId="0" borderId="19" xfId="0" applyFont="1" applyBorder="1" applyAlignment="1">
      <alignment horizontal="center" vertical="center"/>
    </xf>
    <xf numFmtId="49" fontId="10" fillId="0" borderId="19" xfId="0" applyNumberFormat="1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164" fontId="10" fillId="0" borderId="19" xfId="0" applyNumberFormat="1" applyFont="1" applyBorder="1" applyAlignment="1">
      <alignment vertical="center"/>
    </xf>
    <xf numFmtId="4" fontId="10" fillId="10" borderId="19" xfId="0" applyNumberFormat="1" applyFont="1" applyFill="1" applyBorder="1" applyAlignment="1" applyProtection="1">
      <alignment vertical="center"/>
      <protection locked="0"/>
    </xf>
    <xf numFmtId="4" fontId="10" fillId="0" borderId="19" xfId="0" applyNumberFormat="1" applyFont="1" applyBorder="1" applyAlignment="1">
      <alignment vertical="center"/>
    </xf>
    <xf numFmtId="164" fontId="19" fillId="0" borderId="20" xfId="0" applyNumberFormat="1" applyFont="1" applyBorder="1" applyAlignment="1">
      <alignment vertical="center"/>
    </xf>
    <xf numFmtId="4" fontId="19" fillId="0" borderId="20" xfId="0" applyNumberFormat="1" applyFont="1" applyBorder="1" applyAlignment="1">
      <alignment vertical="center"/>
    </xf>
    <xf numFmtId="0" fontId="20" fillId="0" borderId="19" xfId="0" applyFont="1" applyBorder="1" applyAlignment="1">
      <alignment horizontal="center" vertical="center"/>
    </xf>
    <xf numFmtId="164" fontId="19" fillId="8" borderId="20" xfId="0" applyNumberFormat="1" applyFont="1" applyFill="1" applyBorder="1" applyAlignment="1">
      <alignment vertical="center"/>
    </xf>
    <xf numFmtId="164" fontId="19" fillId="9" borderId="20" xfId="0" applyNumberFormat="1" applyFont="1" applyFill="1" applyBorder="1" applyAlignment="1">
      <alignment vertical="center"/>
    </xf>
    <xf numFmtId="4" fontId="19" fillId="9" borderId="20" xfId="0" applyNumberFormat="1" applyFont="1" applyFill="1" applyBorder="1" applyAlignment="1">
      <alignment vertical="center"/>
    </xf>
    <xf numFmtId="0" fontId="21" fillId="0" borderId="0" xfId="0" applyFont="1"/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/>
    </xf>
    <xf numFmtId="49" fontId="22" fillId="0" borderId="19" xfId="0" applyNumberFormat="1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164" fontId="22" fillId="0" borderId="19" xfId="0" applyNumberFormat="1" applyFont="1" applyBorder="1" applyAlignment="1">
      <alignment vertical="center"/>
    </xf>
    <xf numFmtId="4" fontId="22" fillId="10" borderId="19" xfId="0" applyNumberFormat="1" applyFont="1" applyFill="1" applyBorder="1" applyAlignment="1" applyProtection="1">
      <alignment vertical="center"/>
      <protection locked="0"/>
    </xf>
    <xf numFmtId="4" fontId="22" fillId="0" borderId="19" xfId="0" applyNumberFormat="1" applyFont="1" applyBorder="1" applyAlignment="1">
      <alignment vertical="center"/>
    </xf>
    <xf numFmtId="164" fontId="19" fillId="12" borderId="20" xfId="0" applyNumberFormat="1" applyFont="1" applyFill="1" applyBorder="1" applyAlignment="1">
      <alignment vertical="center"/>
    </xf>
    <xf numFmtId="164" fontId="21" fillId="0" borderId="0" xfId="0" applyNumberFormat="1" applyFont="1"/>
    <xf numFmtId="164" fontId="21" fillId="13" borderId="0" xfId="0" applyNumberFormat="1" applyFont="1" applyFill="1"/>
    <xf numFmtId="164" fontId="19" fillId="9" borderId="21" xfId="0" applyNumberFormat="1" applyFont="1" applyFill="1" applyBorder="1" applyAlignment="1">
      <alignment vertical="center"/>
    </xf>
    <xf numFmtId="164" fontId="19" fillId="12" borderId="21" xfId="0" applyNumberFormat="1" applyFont="1" applyFill="1" applyBorder="1" applyAlignment="1">
      <alignment vertical="center"/>
    </xf>
    <xf numFmtId="164" fontId="21" fillId="11" borderId="0" xfId="0" applyNumberFormat="1" applyFont="1" applyFill="1"/>
    <xf numFmtId="0" fontId="0" fillId="0" borderId="0" xfId="0" applyAlignment="1">
      <alignment vertical="center"/>
    </xf>
    <xf numFmtId="4" fontId="21" fillId="14" borderId="0" xfId="0" applyNumberFormat="1" applyFont="1" applyFill="1"/>
    <xf numFmtId="0" fontId="10" fillId="0" borderId="22" xfId="0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left" vertical="center" wrapText="1"/>
    </xf>
    <xf numFmtId="0" fontId="10" fillId="8" borderId="22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vertical="center"/>
    </xf>
    <xf numFmtId="4" fontId="10" fillId="10" borderId="22" xfId="0" applyNumberFormat="1" applyFont="1" applyFill="1" applyBorder="1" applyAlignment="1" applyProtection="1">
      <alignment vertical="center"/>
      <protection locked="0"/>
    </xf>
    <xf numFmtId="4" fontId="10" fillId="0" borderId="22" xfId="0" applyNumberFormat="1" applyFont="1" applyBorder="1" applyAlignment="1">
      <alignment vertical="center"/>
    </xf>
    <xf numFmtId="0" fontId="10" fillId="0" borderId="22" xfId="0" applyFont="1" applyBorder="1" applyAlignment="1">
      <alignment horizontal="left" vertical="center" wrapText="1"/>
    </xf>
    <xf numFmtId="164" fontId="19" fillId="0" borderId="23" xfId="0" applyNumberFormat="1" applyFont="1" applyBorder="1" applyAlignment="1">
      <alignment vertical="center"/>
    </xf>
    <xf numFmtId="4" fontId="19" fillId="0" borderId="23" xfId="0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49" fontId="10" fillId="0" borderId="24" xfId="0" applyNumberFormat="1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vertical="center"/>
    </xf>
    <xf numFmtId="4" fontId="10" fillId="10" borderId="24" xfId="0" applyNumberFormat="1" applyFont="1" applyFill="1" applyBorder="1" applyAlignment="1" applyProtection="1">
      <alignment vertical="center"/>
      <protection locked="0"/>
    </xf>
    <xf numFmtId="4" fontId="10" fillId="0" borderId="24" xfId="0" applyNumberFormat="1" applyFont="1" applyBorder="1" applyAlignment="1">
      <alignment vertical="center"/>
    </xf>
    <xf numFmtId="164" fontId="19" fillId="0" borderId="25" xfId="0" applyNumberFormat="1" applyFont="1" applyBorder="1" applyAlignment="1">
      <alignment vertical="center"/>
    </xf>
    <xf numFmtId="4" fontId="19" fillId="0" borderId="25" xfId="0" applyNumberFormat="1" applyFont="1" applyBorder="1" applyAlignment="1">
      <alignment vertical="center"/>
    </xf>
    <xf numFmtId="4" fontId="19" fillId="9" borderId="25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vertical="center"/>
    </xf>
    <xf numFmtId="4" fontId="10" fillId="0" borderId="0" xfId="0" applyNumberFormat="1" applyFont="1" applyAlignment="1" applyProtection="1">
      <alignment vertical="center"/>
      <protection locked="0"/>
    </xf>
    <xf numFmtId="4" fontId="10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10" fillId="10" borderId="0" xfId="0" applyNumberFormat="1" applyFont="1" applyFill="1" applyAlignment="1" applyProtection="1">
      <alignment vertical="center"/>
      <protection locked="0"/>
    </xf>
    <xf numFmtId="0" fontId="10" fillId="8" borderId="24" xfId="0" applyFont="1" applyFill="1" applyBorder="1" applyAlignment="1">
      <alignment horizontal="left" vertical="center" wrapText="1"/>
    </xf>
    <xf numFmtId="4" fontId="19" fillId="8" borderId="25" xfId="0" applyNumberFormat="1" applyFont="1" applyFill="1" applyBorder="1" applyAlignment="1">
      <alignment vertical="center"/>
    </xf>
    <xf numFmtId="4" fontId="19" fillId="8" borderId="21" xfId="0" applyNumberFormat="1" applyFont="1" applyFill="1" applyBorder="1" applyAlignment="1">
      <alignment vertical="center"/>
    </xf>
    <xf numFmtId="4" fontId="23" fillId="8" borderId="0" xfId="0" applyNumberFormat="1" applyFont="1" applyFill="1" applyAlignment="1">
      <alignment vertical="center"/>
    </xf>
    <xf numFmtId="164" fontId="19" fillId="8" borderId="21" xfId="0" applyNumberFormat="1" applyFont="1" applyFill="1" applyBorder="1" applyAlignment="1">
      <alignment vertical="center"/>
    </xf>
    <xf numFmtId="164" fontId="23" fillId="8" borderId="0" xfId="0" applyNumberFormat="1" applyFont="1" applyFill="1" applyAlignment="1">
      <alignment vertical="center"/>
    </xf>
    <xf numFmtId="4" fontId="21" fillId="0" borderId="0" xfId="0" applyNumberFormat="1" applyFont="1"/>
    <xf numFmtId="0" fontId="0" fillId="0" borderId="26" xfId="0" applyBorder="1"/>
    <xf numFmtId="0" fontId="0" fillId="0" borderId="14" xfId="0" applyBorder="1"/>
    <xf numFmtId="4" fontId="0" fillId="0" borderId="14" xfId="0" applyNumberFormat="1" applyBorder="1"/>
    <xf numFmtId="0" fontId="10" fillId="0" borderId="28" xfId="0" applyFont="1" applyBorder="1" applyAlignment="1">
      <alignment horizontal="center" vertical="center"/>
    </xf>
    <xf numFmtId="49" fontId="10" fillId="0" borderId="28" xfId="0" applyNumberFormat="1" applyFont="1" applyBorder="1" applyAlignment="1">
      <alignment horizontal="left" vertical="center" wrapText="1"/>
    </xf>
    <xf numFmtId="4" fontId="24" fillId="0" borderId="0" xfId="0" applyNumberFormat="1" applyFont="1"/>
    <xf numFmtId="4" fontId="21" fillId="15" borderId="0" xfId="0" applyNumberFormat="1" applyFont="1" applyFill="1"/>
    <xf numFmtId="0" fontId="25" fillId="0" borderId="0" xfId="0" applyFont="1"/>
    <xf numFmtId="9" fontId="0" fillId="0" borderId="17" xfId="0" applyNumberFormat="1" applyBorder="1"/>
    <xf numFmtId="4" fontId="0" fillId="0" borderId="17" xfId="0" applyNumberFormat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7" xfId="0" applyBorder="1" applyAlignment="1">
      <alignment horizontal="center" wrapText="1"/>
    </xf>
  </cellXfs>
  <cellStyles count="3">
    <cellStyle name="Hypertextový odkaz 2" xfId="2" xr:uid="{16873408-AF3C-42BC-8E4F-91613A4DC926}"/>
    <cellStyle name="Normální" xfId="0" builtinId="0"/>
    <cellStyle name="Normální 2" xfId="1" xr:uid="{DAF12D19-C5AA-4877-8269-89910197D830}"/>
  </cellStyles>
  <dxfs count="0"/>
  <tableStyles count="0" defaultTableStyle="TableStyleMedium2" defaultPivotStyle="PivotStyleLight16"/>
  <colors>
    <mruColors>
      <color rgb="FFFEE68C"/>
      <color rgb="FFFCC7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161925</xdr:rowOff>
    </xdr:from>
    <xdr:to>
      <xdr:col>12</xdr:col>
      <xdr:colOff>361950</xdr:colOff>
      <xdr:row>23</xdr:row>
      <xdr:rowOff>91546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BFEB003-EE77-4CFE-CAD2-AC875801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923925"/>
          <a:ext cx="8086725" cy="3930121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46</xdr:row>
      <xdr:rowOff>0</xdr:rowOff>
    </xdr:from>
    <xdr:to>
      <xdr:col>11</xdr:col>
      <xdr:colOff>409575</xdr:colOff>
      <xdr:row>63</xdr:row>
      <xdr:rowOff>49321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C19007C-ED66-7ED0-454F-EEA0D03A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0" y="11115675"/>
          <a:ext cx="7667625" cy="3287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3826-B23D-4A64-82C9-9F3A4EDEB9AF}">
  <dimension ref="A3:J87"/>
  <sheetViews>
    <sheetView topLeftCell="A12" workbookViewId="0">
      <selection activeCell="I22" sqref="I22"/>
    </sheetView>
  </sheetViews>
  <sheetFormatPr defaultRowHeight="14.4" x14ac:dyDescent="0.3"/>
  <cols>
    <col min="1" max="1" width="59.33203125" customWidth="1"/>
    <col min="2" max="4" width="20.6640625" customWidth="1"/>
    <col min="5" max="5" width="40.88671875" customWidth="1"/>
    <col min="6" max="6" width="26.109375" customWidth="1"/>
    <col min="7" max="8" width="20.6640625" customWidth="1"/>
    <col min="9" max="9" width="24.44140625" customWidth="1"/>
    <col min="10" max="10" width="32.88671875" customWidth="1"/>
    <col min="15" max="15" width="12.44140625" customWidth="1"/>
  </cols>
  <sheetData>
    <row r="3" spans="1:10" ht="31.5" customHeight="1" x14ac:dyDescent="0.3">
      <c r="A3" s="155" t="s">
        <v>0</v>
      </c>
      <c r="B3" s="155"/>
      <c r="C3" s="155"/>
      <c r="D3" s="155"/>
      <c r="E3" s="155"/>
      <c r="F3" s="155"/>
      <c r="G3" s="155"/>
      <c r="H3" s="1"/>
    </row>
    <row r="4" spans="1:10" x14ac:dyDescent="0.3">
      <c r="A4" s="1"/>
      <c r="B4" s="2"/>
      <c r="C4" s="1"/>
      <c r="D4" s="1"/>
      <c r="E4" s="1"/>
      <c r="F4" s="1"/>
      <c r="G4" s="1"/>
      <c r="H4" s="1"/>
    </row>
    <row r="5" spans="1:10" x14ac:dyDescent="0.3">
      <c r="A5" s="1"/>
      <c r="B5" s="1"/>
      <c r="C5" s="1"/>
      <c r="D5" s="1"/>
      <c r="E5" s="1"/>
      <c r="F5" s="1"/>
      <c r="G5" s="1"/>
      <c r="H5" s="1"/>
    </row>
    <row r="6" spans="1:10" ht="23.25" customHeight="1" x14ac:dyDescent="0.3">
      <c r="A6" s="3" t="s">
        <v>1</v>
      </c>
      <c r="B6" s="5"/>
      <c r="C6" s="4"/>
      <c r="D6" s="4"/>
      <c r="E6" s="4"/>
      <c r="F6" s="4"/>
      <c r="G6" s="4"/>
      <c r="H6" s="6"/>
    </row>
    <row r="7" spans="1:10" x14ac:dyDescent="0.3">
      <c r="A7" s="7" t="s">
        <v>2</v>
      </c>
      <c r="B7" s="5"/>
      <c r="C7" s="4"/>
      <c r="D7" s="4"/>
      <c r="E7" s="4"/>
      <c r="F7" s="4"/>
      <c r="G7" s="4"/>
      <c r="H7" s="6"/>
    </row>
    <row r="8" spans="1:10" ht="15" thickBot="1" x14ac:dyDescent="0.35">
      <c r="A8" s="7" t="s">
        <v>3</v>
      </c>
      <c r="B8" s="5"/>
      <c r="C8" s="4"/>
      <c r="D8" s="4"/>
      <c r="E8" s="4"/>
      <c r="F8" s="4"/>
      <c r="G8" s="4"/>
      <c r="H8" s="6"/>
    </row>
    <row r="9" spans="1:10" ht="15" thickBot="1" x14ac:dyDescent="0.35">
      <c r="A9" s="30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3">
        <v>7</v>
      </c>
      <c r="H9" s="32">
        <v>8</v>
      </c>
      <c r="I9" s="32">
        <v>9</v>
      </c>
      <c r="J9" s="33">
        <v>10</v>
      </c>
    </row>
    <row r="10" spans="1:10" ht="20.100000000000001" customHeight="1" thickBot="1" x14ac:dyDescent="0.35">
      <c r="A10" s="8" t="s">
        <v>4</v>
      </c>
      <c r="B10" s="152" t="s">
        <v>30</v>
      </c>
      <c r="C10" s="156" t="s">
        <v>5</v>
      </c>
      <c r="D10" s="157"/>
      <c r="E10" s="157"/>
      <c r="F10" s="158"/>
      <c r="G10" s="152" t="s">
        <v>6</v>
      </c>
      <c r="H10" s="152" t="s">
        <v>7</v>
      </c>
      <c r="I10" s="152" t="s">
        <v>39</v>
      </c>
      <c r="J10" s="152" t="s">
        <v>36</v>
      </c>
    </row>
    <row r="11" spans="1:10" ht="20.100000000000001" customHeight="1" x14ac:dyDescent="0.3">
      <c r="A11" s="12"/>
      <c r="B11" s="153"/>
      <c r="C11" s="9" t="s">
        <v>8</v>
      </c>
      <c r="D11" s="9"/>
      <c r="E11" s="35"/>
      <c r="F11" s="152" t="s">
        <v>9</v>
      </c>
      <c r="G11" s="153"/>
      <c r="H11" s="153"/>
      <c r="I11" s="153"/>
      <c r="J11" s="153"/>
    </row>
    <row r="12" spans="1:10" ht="36" customHeight="1" thickBot="1" x14ac:dyDescent="0.35">
      <c r="A12" s="13"/>
      <c r="B12" s="154"/>
      <c r="C12" s="23" t="s">
        <v>10</v>
      </c>
      <c r="D12" s="23" t="s">
        <v>38</v>
      </c>
      <c r="E12" s="36" t="s">
        <v>36</v>
      </c>
      <c r="F12" s="154"/>
      <c r="G12" s="154"/>
      <c r="H12" s="154"/>
      <c r="I12" s="154"/>
      <c r="J12" s="154"/>
    </row>
    <row r="13" spans="1:10" ht="15" customHeight="1" x14ac:dyDescent="0.3">
      <c r="A13" s="14" t="s">
        <v>11</v>
      </c>
      <c r="B13" s="24">
        <v>4051481.69</v>
      </c>
      <c r="C13" s="34">
        <f>SUM(C14:C25)</f>
        <v>374776.03</v>
      </c>
      <c r="D13" s="53"/>
      <c r="E13" s="37"/>
      <c r="F13" s="24">
        <v>3628417.89</v>
      </c>
      <c r="G13" s="24">
        <f>C13+F13</f>
        <v>4003193.92</v>
      </c>
      <c r="H13" s="24">
        <f>SUM(H14:H30)</f>
        <v>348287.30000000005</v>
      </c>
      <c r="I13" s="59"/>
      <c r="J13" s="10"/>
    </row>
    <row r="14" spans="1:10" ht="44.25" customHeight="1" x14ac:dyDescent="0.3">
      <c r="A14" s="16" t="s">
        <v>12</v>
      </c>
      <c r="B14" s="18">
        <v>2338599.13</v>
      </c>
      <c r="C14" s="18">
        <v>-7564.5</v>
      </c>
      <c r="D14" s="54">
        <f>C14</f>
        <v>-7564.5</v>
      </c>
      <c r="E14" s="38" t="s">
        <v>27</v>
      </c>
      <c r="F14" s="18">
        <v>2033499.13</v>
      </c>
      <c r="G14" s="18">
        <f>F14+C14</f>
        <v>2025934.63</v>
      </c>
      <c r="H14" s="52">
        <f>B14-G14</f>
        <v>312664.5</v>
      </c>
      <c r="I14" s="58"/>
      <c r="J14" s="10"/>
    </row>
    <row r="15" spans="1:10" ht="15" customHeight="1" x14ac:dyDescent="0.3">
      <c r="A15" s="16" t="s">
        <v>13</v>
      </c>
      <c r="B15" s="18">
        <v>360853.5</v>
      </c>
      <c r="C15" s="17" t="s">
        <v>14</v>
      </c>
      <c r="D15" s="55"/>
      <c r="E15" s="39"/>
      <c r="F15" s="18">
        <v>360853.5</v>
      </c>
      <c r="G15" s="18">
        <v>360853.5</v>
      </c>
      <c r="H15" s="17" t="s">
        <v>14</v>
      </c>
      <c r="I15" s="59"/>
      <c r="J15" s="10"/>
    </row>
    <row r="16" spans="1:10" ht="40.5" customHeight="1" x14ac:dyDescent="0.3">
      <c r="A16" s="16" t="s">
        <v>15</v>
      </c>
      <c r="B16" s="18">
        <v>752425.8</v>
      </c>
      <c r="C16" s="18">
        <v>91161</v>
      </c>
      <c r="D16" s="69">
        <v>61236</v>
      </c>
      <c r="E16" s="70" t="s">
        <v>34</v>
      </c>
      <c r="F16" s="18">
        <v>649582</v>
      </c>
      <c r="G16" s="18">
        <f>F16+C16</f>
        <v>740743</v>
      </c>
      <c r="H16" s="18">
        <f>B16-G16</f>
        <v>11682.800000000047</v>
      </c>
      <c r="I16" s="60">
        <f>H16</f>
        <v>11682.800000000047</v>
      </c>
      <c r="J16" s="62" t="s">
        <v>33</v>
      </c>
    </row>
    <row r="17" spans="1:10" ht="42" customHeight="1" x14ac:dyDescent="0.3">
      <c r="A17" s="16"/>
      <c r="B17" s="18"/>
      <c r="C17" s="10"/>
      <c r="D17" s="69">
        <v>17640</v>
      </c>
      <c r="E17" s="70" t="s">
        <v>35</v>
      </c>
      <c r="F17" s="18"/>
      <c r="G17" s="18"/>
      <c r="H17" s="18"/>
      <c r="I17" s="61"/>
      <c r="J17" s="10"/>
    </row>
    <row r="18" spans="1:10" ht="34.5" customHeight="1" x14ac:dyDescent="0.3">
      <c r="A18" s="16"/>
      <c r="B18" s="18"/>
      <c r="C18" s="10"/>
      <c r="D18" s="69">
        <v>12285</v>
      </c>
      <c r="E18" s="70" t="s">
        <v>37</v>
      </c>
      <c r="F18" s="18"/>
      <c r="G18" s="18"/>
      <c r="H18" s="18"/>
      <c r="I18" s="61"/>
      <c r="J18" s="10"/>
    </row>
    <row r="19" spans="1:10" ht="15" customHeight="1" x14ac:dyDescent="0.3">
      <c r="A19" s="16"/>
      <c r="B19" s="18"/>
      <c r="C19" s="10"/>
      <c r="D19" s="54"/>
      <c r="E19" s="40"/>
      <c r="F19" s="18"/>
      <c r="G19" s="18"/>
      <c r="H19" s="18"/>
      <c r="I19" s="61"/>
      <c r="J19" s="10"/>
    </row>
    <row r="20" spans="1:10" ht="40.5" customHeight="1" x14ac:dyDescent="0.3">
      <c r="A20" s="16" t="s">
        <v>16</v>
      </c>
      <c r="B20" s="18">
        <v>454003.26</v>
      </c>
      <c r="C20" s="18">
        <v>-8820</v>
      </c>
      <c r="D20" s="54">
        <v>-1260</v>
      </c>
      <c r="E20" s="38" t="s">
        <v>28</v>
      </c>
      <c r="F20" s="18">
        <v>438883.26</v>
      </c>
      <c r="G20" s="18">
        <f>F20+C20</f>
        <v>430063.26</v>
      </c>
      <c r="H20" s="66">
        <f>B20-G20</f>
        <v>23940</v>
      </c>
      <c r="I20" s="67">
        <v>5040</v>
      </c>
      <c r="J20" s="63" t="s">
        <v>31</v>
      </c>
    </row>
    <row r="21" spans="1:10" ht="42" customHeight="1" x14ac:dyDescent="0.3">
      <c r="A21" s="16"/>
      <c r="B21" s="18"/>
      <c r="C21" s="10"/>
      <c r="D21" s="54">
        <v>-7560</v>
      </c>
      <c r="E21" s="38" t="s">
        <v>29</v>
      </c>
      <c r="F21" s="18"/>
      <c r="G21" s="18"/>
      <c r="H21" s="18"/>
      <c r="I21" s="67">
        <v>10080</v>
      </c>
      <c r="J21" s="63" t="s">
        <v>32</v>
      </c>
    </row>
    <row r="22" spans="1:10" ht="42" customHeight="1" x14ac:dyDescent="0.3">
      <c r="A22" s="16"/>
      <c r="B22" s="18"/>
      <c r="C22" s="10"/>
      <c r="D22" s="54"/>
      <c r="E22" s="29"/>
      <c r="F22" s="18"/>
      <c r="G22" s="18"/>
      <c r="H22" s="18"/>
      <c r="I22" s="68">
        <v>1260</v>
      </c>
      <c r="J22" s="64" t="s">
        <v>28</v>
      </c>
    </row>
    <row r="23" spans="1:10" ht="40.5" customHeight="1" x14ac:dyDescent="0.3">
      <c r="A23" s="16" t="s">
        <v>17</v>
      </c>
      <c r="B23" s="18">
        <v>145600</v>
      </c>
      <c r="C23" s="18">
        <v>0</v>
      </c>
      <c r="D23" s="56"/>
      <c r="E23" s="39"/>
      <c r="F23" s="18">
        <v>145600</v>
      </c>
      <c r="G23" s="18">
        <f>F23+C23</f>
        <v>145600</v>
      </c>
      <c r="H23" s="17" t="s">
        <v>14</v>
      </c>
      <c r="I23" s="68">
        <v>7560</v>
      </c>
      <c r="J23" s="64" t="s">
        <v>29</v>
      </c>
    </row>
    <row r="24" spans="1:10" ht="15" customHeight="1" x14ac:dyDescent="0.3">
      <c r="A24" s="16"/>
      <c r="B24" s="17"/>
      <c r="C24" s="17"/>
      <c r="D24" s="56"/>
      <c r="E24" s="39"/>
      <c r="F24" s="17"/>
      <c r="G24" s="17"/>
      <c r="H24" s="17"/>
      <c r="I24" s="61"/>
      <c r="J24" s="10"/>
    </row>
    <row r="25" spans="1:10" ht="15" customHeight="1" x14ac:dyDescent="0.3">
      <c r="A25" s="16" t="s">
        <v>18</v>
      </c>
      <c r="B25" s="17"/>
      <c r="C25" s="18">
        <v>299999.53000000003</v>
      </c>
      <c r="D25" s="57"/>
      <c r="E25" s="28" t="s">
        <v>40</v>
      </c>
      <c r="F25" s="17" t="s">
        <v>14</v>
      </c>
      <c r="G25" s="18">
        <v>299999.53000000003</v>
      </c>
      <c r="H25" s="17"/>
      <c r="I25" s="58"/>
      <c r="J25" s="10"/>
    </row>
    <row r="26" spans="1:10" x14ac:dyDescent="0.3">
      <c r="B26" s="10"/>
      <c r="C26" s="10"/>
      <c r="D26" s="58"/>
      <c r="F26" s="10"/>
      <c r="G26" s="10"/>
      <c r="H26" s="10"/>
      <c r="I26" s="58"/>
      <c r="J26" s="10"/>
    </row>
    <row r="27" spans="1:10" ht="15" customHeight="1" x14ac:dyDescent="0.3">
      <c r="A27" s="16"/>
      <c r="B27" s="17"/>
      <c r="C27" s="18"/>
      <c r="D27" s="57"/>
      <c r="E27" s="28"/>
      <c r="F27" s="17"/>
      <c r="G27" s="18"/>
      <c r="H27" s="17"/>
      <c r="I27" s="58"/>
      <c r="J27" s="10"/>
    </row>
    <row r="28" spans="1:10" ht="15" customHeight="1" x14ac:dyDescent="0.3">
      <c r="A28" s="16"/>
      <c r="B28" s="17"/>
      <c r="C28" s="18"/>
      <c r="D28" s="57"/>
      <c r="E28" s="28"/>
      <c r="F28" s="17"/>
      <c r="G28" s="18"/>
      <c r="H28" s="17"/>
      <c r="I28" s="58"/>
      <c r="J28" s="10"/>
    </row>
    <row r="29" spans="1:10" ht="15" customHeight="1" x14ac:dyDescent="0.3">
      <c r="A29" s="16"/>
      <c r="B29" s="17"/>
      <c r="C29" s="18"/>
      <c r="D29" s="57"/>
      <c r="E29" s="28"/>
      <c r="F29" s="17"/>
      <c r="G29" s="18"/>
      <c r="H29" s="17"/>
      <c r="I29" s="58"/>
      <c r="J29" s="10"/>
    </row>
    <row r="30" spans="1:10" ht="15" customHeight="1" x14ac:dyDescent="0.3">
      <c r="A30" s="16"/>
      <c r="B30" s="17"/>
      <c r="C30" s="18"/>
      <c r="D30" s="57"/>
      <c r="E30" s="28"/>
      <c r="F30" s="17"/>
      <c r="G30" s="18"/>
      <c r="H30" s="17"/>
      <c r="I30" s="58"/>
      <c r="J30" s="10"/>
    </row>
    <row r="31" spans="1:10" ht="15" customHeight="1" x14ac:dyDescent="0.3">
      <c r="A31" s="19" t="s">
        <v>19</v>
      </c>
      <c r="B31" s="25">
        <v>4051481.69</v>
      </c>
      <c r="C31" s="25">
        <v>374776.03</v>
      </c>
      <c r="D31" s="25"/>
      <c r="E31" s="41"/>
      <c r="F31" s="25">
        <v>3628417.89</v>
      </c>
      <c r="G31" s="25">
        <v>4005269.92</v>
      </c>
      <c r="H31" s="25">
        <f>B31-G31</f>
        <v>46211.770000000019</v>
      </c>
      <c r="I31" s="25">
        <f>SUM(I13:I30)</f>
        <v>35622.800000000047</v>
      </c>
      <c r="J31" s="10"/>
    </row>
    <row r="32" spans="1:10" ht="15" customHeight="1" x14ac:dyDescent="0.3">
      <c r="A32" s="20" t="s">
        <v>20</v>
      </c>
      <c r="B32" s="26">
        <v>850811.15</v>
      </c>
      <c r="C32" s="26">
        <v>78702.97</v>
      </c>
      <c r="D32" s="26"/>
      <c r="E32" s="42"/>
      <c r="F32" s="26">
        <f>F31*0.21</f>
        <v>761967.75690000004</v>
      </c>
      <c r="G32" s="26">
        <f>G31*0.21</f>
        <v>841106.68319999997</v>
      </c>
      <c r="H32" s="44"/>
      <c r="I32" s="44"/>
      <c r="J32" s="10"/>
    </row>
    <row r="33" spans="1:10" ht="15" customHeight="1" thickBot="1" x14ac:dyDescent="0.35">
      <c r="A33" s="21" t="s">
        <v>21</v>
      </c>
      <c r="B33" s="27">
        <v>4902292.84</v>
      </c>
      <c r="C33" s="27">
        <v>453479</v>
      </c>
      <c r="D33" s="27"/>
      <c r="E33" s="43"/>
      <c r="F33" s="27">
        <f>SUM(F31:F32)</f>
        <v>4390385.6469000001</v>
      </c>
      <c r="G33" s="27">
        <f>SUM(G31:G32)</f>
        <v>4846376.6031999998</v>
      </c>
      <c r="H33" s="45"/>
      <c r="I33" s="45"/>
      <c r="J33" s="46"/>
    </row>
    <row r="34" spans="1:10" x14ac:dyDescent="0.3">
      <c r="A34" s="11"/>
      <c r="B34" s="11"/>
      <c r="C34" s="11"/>
      <c r="D34" s="11"/>
      <c r="E34" s="11"/>
      <c r="F34" s="11"/>
      <c r="G34" s="11"/>
      <c r="H34" s="11"/>
    </row>
    <row r="35" spans="1:10" x14ac:dyDescent="0.3">
      <c r="A35" s="11" t="s">
        <v>22</v>
      </c>
      <c r="B35" s="11"/>
      <c r="C35" s="11"/>
      <c r="D35" s="11"/>
      <c r="E35" s="48" t="s">
        <v>42</v>
      </c>
      <c r="F35" s="49">
        <f>B31-F31</f>
        <v>423063.79999999981</v>
      </c>
      <c r="G35" s="11"/>
      <c r="H35" s="47">
        <f>H31-I31</f>
        <v>10588.969999999972</v>
      </c>
      <c r="I35" s="15"/>
    </row>
    <row r="36" spans="1:10" x14ac:dyDescent="0.3">
      <c r="A36" s="11"/>
      <c r="B36" s="11"/>
      <c r="C36" s="11"/>
      <c r="D36" s="11"/>
      <c r="E36" s="11"/>
      <c r="F36" s="50">
        <f t="shared" ref="F36:F37" si="0">B32-F32</f>
        <v>88843.393099999987</v>
      </c>
      <c r="G36" s="11"/>
      <c r="H36" s="11"/>
    </row>
    <row r="37" spans="1:10" x14ac:dyDescent="0.3">
      <c r="A37" s="11"/>
      <c r="B37" s="11"/>
      <c r="C37" s="11"/>
      <c r="D37" s="11"/>
      <c r="E37" s="11"/>
      <c r="F37" s="49">
        <f t="shared" si="0"/>
        <v>511907.1930999998</v>
      </c>
      <c r="G37" s="11"/>
      <c r="H37" s="11"/>
    </row>
    <row r="38" spans="1:10" x14ac:dyDescent="0.3">
      <c r="A38" s="11"/>
      <c r="B38" s="11"/>
      <c r="C38" s="11"/>
      <c r="D38" s="11"/>
      <c r="E38" s="11"/>
      <c r="F38" s="49"/>
      <c r="G38" s="11"/>
      <c r="H38" s="11"/>
    </row>
    <row r="39" spans="1:10" x14ac:dyDescent="0.3">
      <c r="A39" s="11"/>
      <c r="B39" s="11"/>
      <c r="C39" s="11"/>
      <c r="D39" s="11"/>
      <c r="E39" s="48" t="s">
        <v>41</v>
      </c>
      <c r="F39" s="49">
        <v>305100</v>
      </c>
      <c r="G39" s="47"/>
      <c r="H39" s="47"/>
    </row>
    <row r="40" spans="1:10" x14ac:dyDescent="0.3">
      <c r="A40" s="11"/>
      <c r="B40" s="11"/>
      <c r="C40" s="11"/>
      <c r="D40" s="11"/>
      <c r="E40" s="48"/>
      <c r="F40" s="50">
        <f>F39*0.21</f>
        <v>64071</v>
      </c>
      <c r="G40" s="11"/>
      <c r="H40" s="11"/>
    </row>
    <row r="41" spans="1:10" x14ac:dyDescent="0.3">
      <c r="A41" s="11"/>
      <c r="B41" s="11"/>
      <c r="C41" s="11"/>
      <c r="D41" s="11"/>
      <c r="E41" s="48"/>
      <c r="F41" s="49">
        <f>SUM(F39:F40)</f>
        <v>369171</v>
      </c>
      <c r="G41" s="11"/>
      <c r="H41" s="11"/>
    </row>
    <row r="42" spans="1:10" x14ac:dyDescent="0.3">
      <c r="A42" s="11"/>
      <c r="B42" s="11"/>
      <c r="C42" s="11"/>
      <c r="D42" s="11"/>
      <c r="E42" s="48"/>
      <c r="F42" s="49"/>
      <c r="G42" s="11"/>
      <c r="H42" s="11"/>
    </row>
    <row r="43" spans="1:10" x14ac:dyDescent="0.3">
      <c r="A43" s="11"/>
      <c r="B43" s="11"/>
      <c r="C43" s="11"/>
      <c r="D43" s="11"/>
      <c r="E43" s="48" t="s">
        <v>44</v>
      </c>
      <c r="F43" s="49">
        <f>F35-F39</f>
        <v>117963.79999999981</v>
      </c>
      <c r="H43" s="11"/>
    </row>
    <row r="44" spans="1:10" x14ac:dyDescent="0.3">
      <c r="A44" s="11"/>
      <c r="B44" s="11"/>
      <c r="C44" s="11"/>
      <c r="D44" s="11"/>
      <c r="E44" s="11"/>
      <c r="F44" s="50">
        <f t="shared" ref="F44" si="1">F36-F40</f>
        <v>24772.393099999987</v>
      </c>
      <c r="H44" s="11"/>
    </row>
    <row r="45" spans="1:10" x14ac:dyDescent="0.3">
      <c r="A45" s="11"/>
      <c r="B45" s="11"/>
      <c r="C45" s="11"/>
      <c r="D45" s="11"/>
      <c r="E45" s="11"/>
      <c r="F45" s="49">
        <f>F37-F41</f>
        <v>142736.1930999998</v>
      </c>
      <c r="H45" s="11"/>
    </row>
    <row r="46" spans="1:10" x14ac:dyDescent="0.3">
      <c r="A46" s="11"/>
      <c r="B46" s="11"/>
      <c r="C46" s="11"/>
      <c r="D46" s="11"/>
      <c r="E46" s="11"/>
      <c r="F46" s="49"/>
      <c r="G46" s="11"/>
      <c r="H46" s="11"/>
    </row>
    <row r="47" spans="1:10" x14ac:dyDescent="0.3">
      <c r="A47" s="11"/>
      <c r="B47" s="11"/>
      <c r="C47" s="11"/>
      <c r="D47" s="11"/>
      <c r="E47" s="51" t="s">
        <v>43</v>
      </c>
      <c r="F47" s="49"/>
      <c r="G47" s="11"/>
      <c r="H47" s="11"/>
    </row>
    <row r="48" spans="1:10" x14ac:dyDescent="0.3">
      <c r="A48" s="11"/>
      <c r="B48" s="11"/>
      <c r="C48" s="11"/>
      <c r="D48" s="11"/>
      <c r="E48" s="51" t="s">
        <v>46</v>
      </c>
      <c r="F48" s="49">
        <f>7564.5+8820</f>
        <v>16384.5</v>
      </c>
      <c r="G48" s="11"/>
      <c r="H48" s="11"/>
    </row>
    <row r="49" spans="1:8" x14ac:dyDescent="0.3">
      <c r="A49" s="11"/>
      <c r="B49" s="11"/>
      <c r="C49" s="11"/>
      <c r="D49" s="11"/>
      <c r="E49" s="51" t="s">
        <v>47</v>
      </c>
      <c r="F49" s="50">
        <f>F48*0.21</f>
        <v>3440.7449999999999</v>
      </c>
      <c r="G49" s="11"/>
      <c r="H49" s="11"/>
    </row>
    <row r="50" spans="1:8" x14ac:dyDescent="0.3">
      <c r="A50" s="11"/>
      <c r="B50" s="11"/>
      <c r="C50" s="11"/>
      <c r="D50" s="11"/>
      <c r="E50" s="11"/>
      <c r="F50" s="49">
        <f>SUM(F48:F49)</f>
        <v>19825.244999999999</v>
      </c>
      <c r="G50" s="11"/>
      <c r="H50" s="11"/>
    </row>
    <row r="51" spans="1:8" x14ac:dyDescent="0.3">
      <c r="A51" s="11"/>
      <c r="B51" s="11"/>
      <c r="C51" s="11"/>
      <c r="D51" s="11"/>
      <c r="E51" s="11"/>
      <c r="F51" s="49"/>
      <c r="G51" s="11"/>
      <c r="H51" s="11"/>
    </row>
    <row r="52" spans="1:8" x14ac:dyDescent="0.3">
      <c r="A52" s="11"/>
      <c r="B52" s="11"/>
      <c r="C52" s="11"/>
      <c r="D52" s="11"/>
      <c r="E52" s="11" t="s">
        <v>45</v>
      </c>
      <c r="F52" s="49">
        <f>F43-F48</f>
        <v>101579.29999999981</v>
      </c>
      <c r="G52" s="65"/>
      <c r="H52" s="47"/>
    </row>
    <row r="53" spans="1:8" x14ac:dyDescent="0.3">
      <c r="A53" s="11"/>
      <c r="B53" s="11"/>
      <c r="C53" s="11"/>
      <c r="D53" s="11"/>
      <c r="E53" s="11"/>
      <c r="F53" s="50">
        <f>F52*0.21</f>
        <v>21331.652999999958</v>
      </c>
      <c r="G53" s="11"/>
      <c r="H53" s="11"/>
    </row>
    <row r="54" spans="1:8" x14ac:dyDescent="0.3">
      <c r="A54" s="11"/>
      <c r="B54" s="11"/>
      <c r="C54" s="11"/>
      <c r="D54" s="11"/>
      <c r="E54" s="11"/>
      <c r="F54" s="49">
        <f>SUM(F52:F53)</f>
        <v>122910.95299999978</v>
      </c>
      <c r="G54" s="11"/>
      <c r="H54" s="11"/>
    </row>
    <row r="55" spans="1:8" x14ac:dyDescent="0.3">
      <c r="A55" s="11"/>
      <c r="B55" s="11"/>
      <c r="C55" s="11"/>
      <c r="D55" s="11"/>
      <c r="E55" s="11"/>
      <c r="F55" s="49"/>
      <c r="G55" s="11"/>
      <c r="H55" s="11"/>
    </row>
    <row r="56" spans="1:8" x14ac:dyDescent="0.3">
      <c r="A56" s="11"/>
      <c r="B56" s="11"/>
      <c r="C56" s="11"/>
      <c r="D56" s="11"/>
      <c r="E56" s="11"/>
      <c r="F56" s="49"/>
      <c r="G56" s="11"/>
      <c r="H56" s="11"/>
    </row>
    <row r="57" spans="1:8" x14ac:dyDescent="0.3">
      <c r="A57" s="11"/>
      <c r="B57" s="11"/>
      <c r="C57" s="11"/>
      <c r="D57" s="11"/>
      <c r="E57" s="11"/>
      <c r="F57" s="49"/>
      <c r="G57" s="11"/>
      <c r="H57" s="11"/>
    </row>
    <row r="58" spans="1:8" x14ac:dyDescent="0.3">
      <c r="A58" s="11"/>
      <c r="B58" s="11"/>
      <c r="C58" s="11"/>
      <c r="D58" s="11"/>
      <c r="E58" s="11"/>
      <c r="F58" s="49"/>
      <c r="G58" s="11"/>
      <c r="H58" s="11"/>
    </row>
    <row r="59" spans="1:8" x14ac:dyDescent="0.3">
      <c r="A59" s="11"/>
      <c r="B59" s="11"/>
      <c r="C59" s="11"/>
      <c r="D59" s="11"/>
      <c r="E59" s="11"/>
      <c r="F59" s="49"/>
      <c r="G59" s="11"/>
      <c r="H59" s="11"/>
    </row>
    <row r="60" spans="1:8" x14ac:dyDescent="0.3">
      <c r="A60" s="11"/>
      <c r="B60" s="11"/>
      <c r="C60" s="11"/>
      <c r="D60" s="11"/>
      <c r="E60" s="11"/>
      <c r="F60" s="49"/>
      <c r="G60" s="11"/>
      <c r="H60" s="11"/>
    </row>
    <row r="61" spans="1:8" x14ac:dyDescent="0.3">
      <c r="A61" s="11"/>
      <c r="B61" s="11"/>
      <c r="C61" s="11"/>
      <c r="D61" s="11"/>
      <c r="E61" s="11"/>
      <c r="F61" s="49"/>
      <c r="G61" s="11"/>
      <c r="H61" s="11"/>
    </row>
    <row r="62" spans="1:8" x14ac:dyDescent="0.3">
      <c r="A62" s="11"/>
      <c r="B62" s="11"/>
      <c r="C62" s="11"/>
      <c r="D62" s="11"/>
      <c r="E62" s="11"/>
      <c r="F62" s="49"/>
      <c r="G62" s="11"/>
      <c r="H62" s="11"/>
    </row>
    <row r="63" spans="1:8" x14ac:dyDescent="0.3">
      <c r="A63" s="11" t="s">
        <v>23</v>
      </c>
      <c r="B63" s="11"/>
      <c r="C63" s="11"/>
      <c r="D63" s="11"/>
      <c r="E63" s="11"/>
      <c r="F63" s="11" t="s">
        <v>24</v>
      </c>
      <c r="G63" s="11"/>
      <c r="H63" s="11"/>
    </row>
    <row r="64" spans="1:8" x14ac:dyDescent="0.3">
      <c r="A64" s="1"/>
      <c r="B64" s="1"/>
      <c r="C64" s="1"/>
      <c r="D64" s="1"/>
      <c r="E64" s="1"/>
      <c r="F64" s="1"/>
      <c r="G64" s="1"/>
      <c r="H64" s="1"/>
    </row>
    <row r="65" spans="1:8" ht="18" x14ac:dyDescent="0.3">
      <c r="A65" s="11" t="s">
        <v>25</v>
      </c>
      <c r="B65" s="22"/>
      <c r="C65" s="22"/>
      <c r="D65" s="22"/>
      <c r="E65" s="22"/>
      <c r="F65" s="11" t="s">
        <v>26</v>
      </c>
      <c r="G65" s="22"/>
      <c r="H65" s="22"/>
    </row>
    <row r="72" spans="1:8" x14ac:dyDescent="0.3">
      <c r="A72" s="71"/>
    </row>
    <row r="73" spans="1:8" x14ac:dyDescent="0.3">
      <c r="A73" s="71"/>
    </row>
    <row r="74" spans="1:8" x14ac:dyDescent="0.3">
      <c r="A74" s="71"/>
    </row>
    <row r="75" spans="1:8" x14ac:dyDescent="0.3">
      <c r="A75" s="71"/>
    </row>
    <row r="76" spans="1:8" x14ac:dyDescent="0.3">
      <c r="A76" s="71"/>
    </row>
    <row r="77" spans="1:8" x14ac:dyDescent="0.3">
      <c r="A77" s="71"/>
    </row>
    <row r="78" spans="1:8" x14ac:dyDescent="0.3">
      <c r="A78" s="71"/>
    </row>
    <row r="79" spans="1:8" x14ac:dyDescent="0.3">
      <c r="A79" s="71"/>
    </row>
    <row r="80" spans="1:8" x14ac:dyDescent="0.3">
      <c r="A80" s="71"/>
    </row>
    <row r="81" spans="1:2" x14ac:dyDescent="0.3">
      <c r="A81" s="71"/>
    </row>
    <row r="82" spans="1:2" x14ac:dyDescent="0.3">
      <c r="A82" s="71"/>
    </row>
    <row r="83" spans="1:2" x14ac:dyDescent="0.3">
      <c r="A83" s="71"/>
    </row>
    <row r="84" spans="1:2" x14ac:dyDescent="0.3">
      <c r="A84" s="71"/>
      <c r="B84" s="71"/>
    </row>
    <row r="85" spans="1:2" x14ac:dyDescent="0.3">
      <c r="A85" s="71"/>
      <c r="B85" s="71"/>
    </row>
    <row r="86" spans="1:2" x14ac:dyDescent="0.3">
      <c r="B86" s="71"/>
    </row>
    <row r="87" spans="1:2" x14ac:dyDescent="0.3">
      <c r="B87" s="71"/>
    </row>
  </sheetData>
  <mergeCells count="8">
    <mergeCell ref="I10:I12"/>
    <mergeCell ref="J10:J12"/>
    <mergeCell ref="A3:G3"/>
    <mergeCell ref="B10:B12"/>
    <mergeCell ref="C10:F10"/>
    <mergeCell ref="G10:G12"/>
    <mergeCell ref="H10:H12"/>
    <mergeCell ref="F11:F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3539-6DD2-4F48-A316-4733602312A2}">
  <sheetPr>
    <pageSetUpPr fitToPage="1"/>
  </sheetPr>
  <dimension ref="A26:R119"/>
  <sheetViews>
    <sheetView tabSelected="1" workbookViewId="0">
      <selection activeCell="D148" sqref="D148"/>
    </sheetView>
  </sheetViews>
  <sheetFormatPr defaultRowHeight="14.4" x14ac:dyDescent="0.3"/>
  <cols>
    <col min="1" max="1" width="30" customWidth="1"/>
    <col min="5" max="5" width="33.33203125" customWidth="1"/>
    <col min="8" max="8" width="17.6640625" customWidth="1"/>
    <col min="9" max="9" width="12.6640625" customWidth="1"/>
    <col min="10" max="10" width="11.6640625" customWidth="1"/>
    <col min="14" max="14" width="13" customWidth="1"/>
    <col min="15" max="15" width="10.6640625" bestFit="1" customWidth="1"/>
  </cols>
  <sheetData>
    <row r="26" spans="1:17" x14ac:dyDescent="0.3">
      <c r="A26" s="88" t="s">
        <v>71</v>
      </c>
    </row>
    <row r="28" spans="1:17" ht="77.25" customHeight="1" x14ac:dyDescent="0.3">
      <c r="A28" s="72">
        <v>305100</v>
      </c>
      <c r="B28" s="84" t="s">
        <v>48</v>
      </c>
      <c r="C28" s="75" t="s">
        <v>49</v>
      </c>
      <c r="D28" s="76" t="s">
        <v>50</v>
      </c>
      <c r="E28" s="77" t="s">
        <v>51</v>
      </c>
      <c r="F28" s="78" t="s">
        <v>52</v>
      </c>
      <c r="G28" s="79">
        <v>1</v>
      </c>
      <c r="H28" s="80">
        <v>305100</v>
      </c>
      <c r="I28" s="81">
        <f>ROUND(H28*G28,2)</f>
        <v>305100</v>
      </c>
      <c r="J28" s="77" t="s">
        <v>53</v>
      </c>
      <c r="K28" s="82">
        <v>0</v>
      </c>
      <c r="L28" s="83">
        <f>ROUND(K28*H28,2)</f>
        <v>0</v>
      </c>
      <c r="M28" s="82">
        <f>G28-O28</f>
        <v>1</v>
      </c>
      <c r="N28" s="85">
        <f>I28-P28</f>
        <v>305100</v>
      </c>
      <c r="O28" s="82">
        <v>0</v>
      </c>
      <c r="P28" s="83">
        <f>O28*H28</f>
        <v>0</v>
      </c>
      <c r="Q28" t="s">
        <v>84</v>
      </c>
    </row>
    <row r="29" spans="1:17" ht="48.75" customHeight="1" x14ac:dyDescent="0.3">
      <c r="A29" s="73">
        <v>102843.8</v>
      </c>
      <c r="B29" s="75" t="s">
        <v>54</v>
      </c>
      <c r="C29" s="75" t="s">
        <v>49</v>
      </c>
      <c r="D29" s="76" t="s">
        <v>55</v>
      </c>
      <c r="E29" s="77" t="s">
        <v>33</v>
      </c>
      <c r="F29" s="78" t="s">
        <v>56</v>
      </c>
      <c r="G29" s="79">
        <v>2</v>
      </c>
      <c r="H29" s="80">
        <v>5841.4</v>
      </c>
      <c r="I29" s="81">
        <f>ROUND(H29*G29,2)</f>
        <v>11682.8</v>
      </c>
      <c r="J29" s="77" t="s">
        <v>53</v>
      </c>
      <c r="K29" s="82">
        <v>0</v>
      </c>
      <c r="L29" s="83">
        <f>ROUND(K29*H29,2)</f>
        <v>0</v>
      </c>
      <c r="M29" s="82">
        <f>G29-O29</f>
        <v>2</v>
      </c>
      <c r="N29" s="86">
        <f>I29-P29</f>
        <v>11682.8</v>
      </c>
      <c r="O29" s="82">
        <v>0</v>
      </c>
      <c r="P29" s="83">
        <f>O29*H29</f>
        <v>0</v>
      </c>
      <c r="Q29" t="s">
        <v>97</v>
      </c>
    </row>
    <row r="30" spans="1:17" ht="42" customHeight="1" x14ac:dyDescent="0.3">
      <c r="A30" s="71"/>
      <c r="B30" s="75" t="s">
        <v>57</v>
      </c>
      <c r="C30" s="75" t="s">
        <v>49</v>
      </c>
      <c r="D30" s="76" t="s">
        <v>58</v>
      </c>
      <c r="E30" s="77" t="s">
        <v>34</v>
      </c>
      <c r="F30" s="78" t="s">
        <v>56</v>
      </c>
      <c r="G30" s="79">
        <v>3</v>
      </c>
      <c r="H30" s="80">
        <v>20412</v>
      </c>
      <c r="I30" s="81">
        <f>ROUND(H30*G30,2)</f>
        <v>61236</v>
      </c>
      <c r="J30" s="77" t="s">
        <v>53</v>
      </c>
      <c r="K30" s="82">
        <v>0</v>
      </c>
      <c r="L30" s="83">
        <f>ROUND(K30*H30,2)</f>
        <v>0</v>
      </c>
      <c r="M30" s="82">
        <v>3</v>
      </c>
      <c r="N30" s="87">
        <f>3*H30</f>
        <v>61236</v>
      </c>
      <c r="O30" s="82">
        <v>0</v>
      </c>
      <c r="P30" s="83">
        <f>O30*H30</f>
        <v>0</v>
      </c>
      <c r="Q30" t="s">
        <v>97</v>
      </c>
    </row>
    <row r="31" spans="1:17" ht="47.25" customHeight="1" x14ac:dyDescent="0.3">
      <c r="A31" s="71"/>
      <c r="B31" s="75" t="s">
        <v>59</v>
      </c>
      <c r="C31" s="75" t="s">
        <v>49</v>
      </c>
      <c r="D31" s="76" t="s">
        <v>60</v>
      </c>
      <c r="E31" s="77" t="s">
        <v>35</v>
      </c>
      <c r="F31" s="78" t="s">
        <v>61</v>
      </c>
      <c r="G31" s="79">
        <v>70</v>
      </c>
      <c r="H31" s="80">
        <v>252</v>
      </c>
      <c r="I31" s="81">
        <f>ROUND(H31*G31,2)</f>
        <v>17640</v>
      </c>
      <c r="J31" s="77" t="s">
        <v>53</v>
      </c>
      <c r="K31" s="82">
        <v>0</v>
      </c>
      <c r="L31" s="83">
        <f>ROUND(K31*H31,2)</f>
        <v>0</v>
      </c>
      <c r="M31" s="82">
        <f>G31-(K31+O31)</f>
        <v>70</v>
      </c>
      <c r="N31" s="86">
        <f>G31*H31</f>
        <v>17640</v>
      </c>
      <c r="O31" s="82">
        <v>0</v>
      </c>
      <c r="P31" s="83">
        <f>O31*H31</f>
        <v>0</v>
      </c>
      <c r="Q31" t="s">
        <v>97</v>
      </c>
    </row>
    <row r="32" spans="1:17" ht="44.25" customHeight="1" thickBot="1" x14ac:dyDescent="0.35">
      <c r="A32" s="71"/>
      <c r="B32" s="75" t="s">
        <v>62</v>
      </c>
      <c r="C32" s="75" t="s">
        <v>49</v>
      </c>
      <c r="D32" s="76" t="s">
        <v>63</v>
      </c>
      <c r="E32" s="77" t="s">
        <v>37</v>
      </c>
      <c r="F32" s="78" t="s">
        <v>61</v>
      </c>
      <c r="G32" s="79">
        <v>15</v>
      </c>
      <c r="H32" s="80">
        <v>819</v>
      </c>
      <c r="I32" s="81">
        <f>ROUND(H32*G32,2)</f>
        <v>12285</v>
      </c>
      <c r="J32" s="77" t="s">
        <v>53</v>
      </c>
      <c r="K32" s="82">
        <v>0</v>
      </c>
      <c r="L32" s="83">
        <v>0</v>
      </c>
      <c r="M32" s="82">
        <f>G32-(K32+O32)</f>
        <v>15</v>
      </c>
      <c r="N32" s="101">
        <f>G32*H32</f>
        <v>12285</v>
      </c>
      <c r="O32" s="82">
        <v>0</v>
      </c>
      <c r="P32" s="83">
        <f>O32*H32</f>
        <v>0</v>
      </c>
      <c r="Q32" t="s">
        <v>97</v>
      </c>
    </row>
    <row r="33" spans="1:17" ht="15" thickTop="1" x14ac:dyDescent="0.3">
      <c r="A33" s="71"/>
      <c r="M33" t="s">
        <v>69</v>
      </c>
      <c r="N33" s="100">
        <f>SUM(N29:N32)</f>
        <v>102843.8</v>
      </c>
    </row>
    <row r="34" spans="1:17" x14ac:dyDescent="0.3">
      <c r="A34" s="71"/>
    </row>
    <row r="35" spans="1:17" ht="51.75" customHeight="1" x14ac:dyDescent="0.3">
      <c r="A35" s="74">
        <v>15120</v>
      </c>
      <c r="B35" s="89" t="s">
        <v>64</v>
      </c>
      <c r="C35" s="91" t="s">
        <v>65</v>
      </c>
      <c r="D35" s="92" t="s">
        <v>66</v>
      </c>
      <c r="E35" s="93" t="s">
        <v>31</v>
      </c>
      <c r="F35" s="94" t="s">
        <v>52</v>
      </c>
      <c r="G35" s="95">
        <v>2</v>
      </c>
      <c r="H35" s="96">
        <v>2520</v>
      </c>
      <c r="I35" s="97">
        <f>ROUND(H35*G35,2)</f>
        <v>5040</v>
      </c>
      <c r="J35" s="90" t="s">
        <v>53</v>
      </c>
      <c r="K35" s="82">
        <v>0</v>
      </c>
      <c r="L35" s="83">
        <f>ROUND(K35*H35,2)</f>
        <v>0</v>
      </c>
      <c r="M35" s="82">
        <f>G35-O35</f>
        <v>2</v>
      </c>
      <c r="N35" s="98">
        <f>I35-P35</f>
        <v>5040</v>
      </c>
      <c r="O35" s="82">
        <v>0</v>
      </c>
      <c r="P35" s="83">
        <f>O35*H35</f>
        <v>0</v>
      </c>
      <c r="Q35" t="s">
        <v>86</v>
      </c>
    </row>
    <row r="36" spans="1:17" ht="37.5" customHeight="1" thickBot="1" x14ac:dyDescent="0.35">
      <c r="A36" s="71"/>
      <c r="B36" s="89" t="s">
        <v>67</v>
      </c>
      <c r="C36" s="91" t="s">
        <v>65</v>
      </c>
      <c r="D36" s="92" t="s">
        <v>68</v>
      </c>
      <c r="E36" s="93" t="s">
        <v>32</v>
      </c>
      <c r="F36" s="94" t="s">
        <v>52</v>
      </c>
      <c r="G36" s="95">
        <v>4</v>
      </c>
      <c r="H36" s="96">
        <v>2520</v>
      </c>
      <c r="I36" s="97">
        <f>ROUND(H36*G36,2)</f>
        <v>10080</v>
      </c>
      <c r="J36" s="90" t="s">
        <v>53</v>
      </c>
      <c r="K36" s="82">
        <v>0</v>
      </c>
      <c r="L36" s="83">
        <f>ROUND(K36*H36,2)</f>
        <v>0</v>
      </c>
      <c r="M36" s="82">
        <f>G36-O36</f>
        <v>4</v>
      </c>
      <c r="N36" s="102">
        <f>I36-P36</f>
        <v>10080</v>
      </c>
      <c r="O36" s="82">
        <v>0</v>
      </c>
      <c r="P36" s="83">
        <f>O36*H36</f>
        <v>0</v>
      </c>
      <c r="Q36" t="s">
        <v>86</v>
      </c>
    </row>
    <row r="37" spans="1:17" ht="15" thickTop="1" x14ac:dyDescent="0.3">
      <c r="A37" s="71"/>
      <c r="M37" t="s">
        <v>69</v>
      </c>
      <c r="N37" s="103">
        <f>SUM(N35:N36)</f>
        <v>15120</v>
      </c>
    </row>
    <row r="38" spans="1:17" x14ac:dyDescent="0.3">
      <c r="A38" s="71"/>
    </row>
    <row r="39" spans="1:17" x14ac:dyDescent="0.3">
      <c r="A39" s="71"/>
    </row>
    <row r="40" spans="1:17" x14ac:dyDescent="0.3">
      <c r="A40" s="71"/>
      <c r="I40" s="88" t="s">
        <v>70</v>
      </c>
      <c r="J40" s="88"/>
      <c r="K40" s="88"/>
      <c r="L40" s="88"/>
      <c r="M40" s="88"/>
      <c r="N40" s="99">
        <f>N28+N33+N37</f>
        <v>423063.8</v>
      </c>
    </row>
    <row r="41" spans="1:17" x14ac:dyDescent="0.3">
      <c r="A41" s="71"/>
      <c r="I41" s="88"/>
      <c r="J41" s="88"/>
      <c r="K41" s="88"/>
      <c r="L41" s="88"/>
      <c r="M41" s="88"/>
      <c r="N41" s="99"/>
    </row>
    <row r="42" spans="1:17" x14ac:dyDescent="0.3">
      <c r="A42" s="71"/>
      <c r="I42" s="88"/>
      <c r="J42" s="88"/>
      <c r="K42" s="88"/>
      <c r="L42" s="88"/>
      <c r="M42" s="88"/>
      <c r="N42" s="99"/>
    </row>
    <row r="43" spans="1:17" x14ac:dyDescent="0.3">
      <c r="A43" s="71"/>
      <c r="I43" s="88"/>
      <c r="J43" s="88"/>
      <c r="K43" s="88"/>
      <c r="L43" s="88"/>
      <c r="M43" s="88"/>
      <c r="N43" s="99"/>
    </row>
    <row r="44" spans="1:17" x14ac:dyDescent="0.3">
      <c r="A44" s="71"/>
      <c r="I44" s="88"/>
      <c r="J44" s="88"/>
      <c r="K44" s="88"/>
      <c r="L44" s="88"/>
      <c r="M44" s="88"/>
      <c r="N44" s="99"/>
    </row>
    <row r="45" spans="1:17" x14ac:dyDescent="0.3">
      <c r="A45" s="71"/>
      <c r="I45" s="88"/>
      <c r="J45" s="88"/>
      <c r="K45" s="88"/>
      <c r="L45" s="88"/>
      <c r="M45" s="88"/>
      <c r="N45" s="99"/>
    </row>
    <row r="46" spans="1:17" x14ac:dyDescent="0.3">
      <c r="A46" s="71"/>
      <c r="I46" s="88"/>
      <c r="J46" s="88"/>
      <c r="K46" s="88"/>
      <c r="L46" s="88"/>
      <c r="M46" s="88"/>
      <c r="N46" s="99"/>
    </row>
    <row r="47" spans="1:17" x14ac:dyDescent="0.3">
      <c r="A47" s="71"/>
      <c r="I47" s="88"/>
      <c r="J47" s="88"/>
      <c r="K47" s="88"/>
      <c r="L47" s="88"/>
      <c r="M47" s="88"/>
      <c r="N47" s="99"/>
    </row>
    <row r="48" spans="1:17" x14ac:dyDescent="0.3">
      <c r="A48" s="71"/>
      <c r="I48" s="88"/>
      <c r="J48" s="88"/>
      <c r="K48" s="88"/>
      <c r="L48" s="88"/>
      <c r="M48" s="88"/>
      <c r="N48" s="99"/>
    </row>
    <row r="49" spans="1:14" x14ac:dyDescent="0.3">
      <c r="A49" s="71"/>
      <c r="I49" s="88"/>
      <c r="J49" s="88"/>
      <c r="K49" s="88"/>
      <c r="L49" s="88"/>
      <c r="M49" s="88"/>
      <c r="N49" s="99"/>
    </row>
    <row r="50" spans="1:14" x14ac:dyDescent="0.3">
      <c r="A50" s="71"/>
      <c r="I50" s="88"/>
      <c r="J50" s="88"/>
      <c r="K50" s="88"/>
      <c r="L50" s="88"/>
      <c r="M50" s="88"/>
      <c r="N50" s="99"/>
    </row>
    <row r="51" spans="1:14" x14ac:dyDescent="0.3">
      <c r="A51" s="71"/>
      <c r="I51" s="88"/>
      <c r="J51" s="88"/>
      <c r="K51" s="88"/>
      <c r="L51" s="88"/>
      <c r="M51" s="88"/>
      <c r="N51" s="99"/>
    </row>
    <row r="52" spans="1:14" x14ac:dyDescent="0.3">
      <c r="A52" s="71"/>
      <c r="I52" s="88"/>
      <c r="J52" s="88"/>
      <c r="K52" s="88"/>
      <c r="L52" s="88"/>
      <c r="M52" s="88"/>
      <c r="N52" s="99"/>
    </row>
    <row r="53" spans="1:14" x14ac:dyDescent="0.3">
      <c r="A53" s="71"/>
      <c r="I53" s="88"/>
      <c r="J53" s="88"/>
      <c r="K53" s="88"/>
      <c r="L53" s="88"/>
      <c r="M53" s="88"/>
      <c r="N53" s="99"/>
    </row>
    <row r="54" spans="1:14" x14ac:dyDescent="0.3">
      <c r="A54" s="71"/>
      <c r="I54" s="88"/>
      <c r="J54" s="88"/>
      <c r="K54" s="88"/>
      <c r="L54" s="88"/>
      <c r="M54" s="88"/>
      <c r="N54" s="99"/>
    </row>
    <row r="55" spans="1:14" x14ac:dyDescent="0.3">
      <c r="A55" s="71"/>
      <c r="I55" s="88"/>
      <c r="J55" s="88"/>
      <c r="K55" s="88"/>
      <c r="L55" s="88"/>
      <c r="M55" s="88"/>
      <c r="N55" s="99"/>
    </row>
    <row r="56" spans="1:14" x14ac:dyDescent="0.3">
      <c r="A56" s="71"/>
      <c r="I56" s="88"/>
      <c r="J56" s="88"/>
      <c r="K56" s="88"/>
      <c r="L56" s="88"/>
      <c r="M56" s="88"/>
      <c r="N56" s="99"/>
    </row>
    <row r="57" spans="1:14" x14ac:dyDescent="0.3">
      <c r="A57" s="71"/>
      <c r="I57" s="88"/>
      <c r="J57" s="88"/>
      <c r="K57" s="88"/>
      <c r="L57" s="88"/>
      <c r="M57" s="88"/>
      <c r="N57" s="99"/>
    </row>
    <row r="58" spans="1:14" x14ac:dyDescent="0.3">
      <c r="A58" s="71"/>
      <c r="I58" s="88"/>
      <c r="J58" s="88"/>
      <c r="K58" s="88"/>
      <c r="L58" s="88"/>
      <c r="M58" s="88"/>
      <c r="N58" s="99"/>
    </row>
    <row r="59" spans="1:14" x14ac:dyDescent="0.3">
      <c r="A59" s="71"/>
      <c r="I59" s="88"/>
      <c r="J59" s="88"/>
      <c r="K59" s="88"/>
      <c r="L59" s="88"/>
      <c r="M59" s="88"/>
      <c r="N59" s="99"/>
    </row>
    <row r="60" spans="1:14" x14ac:dyDescent="0.3">
      <c r="A60" s="71"/>
      <c r="I60" s="88"/>
      <c r="J60" s="88"/>
      <c r="K60" s="88"/>
      <c r="L60" s="88"/>
      <c r="M60" s="88"/>
      <c r="N60" s="99"/>
    </row>
    <row r="61" spans="1:14" x14ac:dyDescent="0.3">
      <c r="A61" s="71"/>
      <c r="I61" s="88"/>
      <c r="J61" s="88"/>
      <c r="K61" s="88"/>
      <c r="L61" s="88"/>
      <c r="M61" s="88"/>
      <c r="N61" s="99"/>
    </row>
    <row r="62" spans="1:14" x14ac:dyDescent="0.3">
      <c r="A62" s="71"/>
      <c r="I62" s="88"/>
      <c r="J62" s="88"/>
      <c r="K62" s="88"/>
      <c r="L62" s="88"/>
      <c r="M62" s="88"/>
      <c r="N62" s="99"/>
    </row>
    <row r="63" spans="1:14" x14ac:dyDescent="0.3">
      <c r="A63" s="71"/>
      <c r="I63" s="88"/>
      <c r="J63" s="88"/>
      <c r="K63" s="88"/>
      <c r="L63" s="88"/>
      <c r="M63" s="88"/>
      <c r="N63" s="99"/>
    </row>
    <row r="64" spans="1:14" x14ac:dyDescent="0.3">
      <c r="A64" s="71"/>
      <c r="I64" s="88"/>
      <c r="J64" s="88"/>
      <c r="K64" s="88"/>
      <c r="L64" s="88"/>
      <c r="M64" s="88"/>
      <c r="N64" s="99"/>
    </row>
    <row r="65" spans="1:17" x14ac:dyDescent="0.3">
      <c r="A65" s="71"/>
      <c r="I65" s="88"/>
      <c r="J65" s="88"/>
      <c r="K65" s="88"/>
      <c r="L65" s="88"/>
      <c r="M65" s="88"/>
      <c r="N65" s="99"/>
    </row>
    <row r="66" spans="1:17" x14ac:dyDescent="0.3">
      <c r="A66" s="141" t="s">
        <v>93</v>
      </c>
      <c r="I66" s="88"/>
      <c r="J66" s="88"/>
      <c r="K66" s="88"/>
      <c r="L66" s="88"/>
      <c r="M66" s="88"/>
      <c r="N66" s="99"/>
    </row>
    <row r="68" spans="1:17" s="104" customFormat="1" ht="37.950000000000003" customHeight="1" thickBot="1" x14ac:dyDescent="0.35">
      <c r="A68" s="104" t="s">
        <v>75</v>
      </c>
      <c r="B68" s="106" t="s">
        <v>72</v>
      </c>
      <c r="C68" s="106" t="s">
        <v>49</v>
      </c>
      <c r="D68" s="107" t="s">
        <v>73</v>
      </c>
      <c r="E68" s="113" t="s">
        <v>27</v>
      </c>
      <c r="F68" s="109" t="s">
        <v>74</v>
      </c>
      <c r="G68" s="110">
        <v>253.63300000000001</v>
      </c>
      <c r="H68" s="111">
        <v>410</v>
      </c>
      <c r="I68" s="112">
        <f t="shared" ref="I68:I72" si="0">ROUND(H68*G68,2)</f>
        <v>103989.53</v>
      </c>
      <c r="J68" s="113" t="s">
        <v>53</v>
      </c>
      <c r="K68" s="114">
        <v>-18.45</v>
      </c>
      <c r="L68" s="115">
        <f t="shared" ref="L68:L72" si="1">ROUND(K68*H68,2)</f>
        <v>-7564.5</v>
      </c>
      <c r="M68" s="114">
        <v>0</v>
      </c>
      <c r="N68" s="139">
        <f>L68</f>
        <v>-7564.5</v>
      </c>
      <c r="O68" s="114">
        <v>0</v>
      </c>
      <c r="P68" s="115">
        <f t="shared" ref="P68:P72" si="2">O68*H68</f>
        <v>0</v>
      </c>
      <c r="Q68" s="104" t="s">
        <v>85</v>
      </c>
    </row>
    <row r="69" spans="1:17" s="104" customFormat="1" ht="16.5" customHeight="1" thickTop="1" x14ac:dyDescent="0.3">
      <c r="B69" s="126"/>
      <c r="C69" s="126"/>
      <c r="D69" s="127"/>
      <c r="E69" s="29"/>
      <c r="F69" s="128"/>
      <c r="G69" s="129"/>
      <c r="H69" s="134"/>
      <c r="I69" s="131"/>
      <c r="J69" s="29"/>
      <c r="K69" s="132"/>
      <c r="L69" s="133"/>
      <c r="M69" s="132"/>
      <c r="N69" s="140">
        <f>SUM(N68)</f>
        <v>-7564.5</v>
      </c>
      <c r="O69" s="132"/>
      <c r="P69" s="133"/>
    </row>
    <row r="70" spans="1:17" s="104" customFormat="1" ht="16.5" customHeight="1" x14ac:dyDescent="0.3">
      <c r="B70" s="126"/>
      <c r="C70" s="126"/>
      <c r="D70" s="127"/>
      <c r="E70" s="29"/>
      <c r="F70" s="128"/>
      <c r="G70" s="129"/>
      <c r="H70" s="130"/>
      <c r="I70" s="131"/>
      <c r="J70" s="29"/>
      <c r="K70" s="132"/>
      <c r="L70" s="133"/>
      <c r="M70" s="132"/>
      <c r="N70" s="132"/>
      <c r="O70" s="132"/>
      <c r="P70" s="133"/>
    </row>
    <row r="71" spans="1:17" s="104" customFormat="1" ht="37.950000000000003" customHeight="1" x14ac:dyDescent="0.3">
      <c r="B71" s="116" t="s">
        <v>77</v>
      </c>
      <c r="C71" s="116" t="s">
        <v>49</v>
      </c>
      <c r="D71" s="117" t="s">
        <v>78</v>
      </c>
      <c r="E71" s="135" t="s">
        <v>28</v>
      </c>
      <c r="F71" s="119" t="s">
        <v>52</v>
      </c>
      <c r="G71" s="120">
        <v>1</v>
      </c>
      <c r="H71" s="121">
        <v>1260</v>
      </c>
      <c r="I71" s="122">
        <f t="shared" si="0"/>
        <v>1260</v>
      </c>
      <c r="J71" s="118" t="s">
        <v>79</v>
      </c>
      <c r="K71" s="123">
        <v>-1</v>
      </c>
      <c r="L71" s="124">
        <f t="shared" si="1"/>
        <v>-1260</v>
      </c>
      <c r="M71" s="123">
        <f>G71-(K71+O71)</f>
        <v>1</v>
      </c>
      <c r="N71" s="136">
        <f>L71</f>
        <v>-1260</v>
      </c>
      <c r="O71" s="123">
        <v>1</v>
      </c>
      <c r="P71" s="124">
        <f t="shared" si="2"/>
        <v>1260</v>
      </c>
      <c r="Q71" s="104" t="s">
        <v>85</v>
      </c>
    </row>
    <row r="72" spans="1:17" s="104" customFormat="1" ht="37.950000000000003" customHeight="1" thickBot="1" x14ac:dyDescent="0.35">
      <c r="B72" s="106" t="s">
        <v>80</v>
      </c>
      <c r="C72" s="106" t="s">
        <v>49</v>
      </c>
      <c r="D72" s="107" t="s">
        <v>81</v>
      </c>
      <c r="E72" s="108" t="s">
        <v>29</v>
      </c>
      <c r="F72" s="109" t="s">
        <v>52</v>
      </c>
      <c r="G72" s="110">
        <v>2</v>
      </c>
      <c r="H72" s="111">
        <v>3780</v>
      </c>
      <c r="I72" s="112">
        <f t="shared" si="0"/>
        <v>7560</v>
      </c>
      <c r="J72" s="113" t="s">
        <v>79</v>
      </c>
      <c r="K72" s="114">
        <v>-2</v>
      </c>
      <c r="L72" s="115">
        <f t="shared" si="1"/>
        <v>-7560</v>
      </c>
      <c r="M72" s="114">
        <f>G72-(K72+O72)</f>
        <v>2</v>
      </c>
      <c r="N72" s="137">
        <f>L72</f>
        <v>-7560</v>
      </c>
      <c r="O72" s="114">
        <v>2</v>
      </c>
      <c r="P72" s="115">
        <f t="shared" si="2"/>
        <v>7560</v>
      </c>
      <c r="Q72" s="104" t="s">
        <v>85</v>
      </c>
    </row>
    <row r="73" spans="1:17" ht="15" thickTop="1" x14ac:dyDescent="0.3">
      <c r="B73" s="126"/>
      <c r="C73" s="126"/>
      <c r="D73" s="127"/>
      <c r="E73" s="29"/>
      <c r="F73" s="128"/>
      <c r="G73" s="129"/>
      <c r="H73" s="130"/>
      <c r="I73" s="131"/>
      <c r="J73" s="29"/>
      <c r="K73" s="132"/>
      <c r="L73" s="133"/>
      <c r="M73" s="132"/>
      <c r="N73" s="138">
        <f>SUM(N71:N72)</f>
        <v>-8820</v>
      </c>
      <c r="O73" s="132"/>
      <c r="P73" s="133"/>
    </row>
    <row r="74" spans="1:17" s="104" customFormat="1" ht="15" customHeight="1" x14ac:dyDescent="0.3">
      <c r="B74" s="126"/>
      <c r="C74" s="126"/>
      <c r="D74" s="127"/>
      <c r="E74" s="29"/>
      <c r="F74" s="128"/>
      <c r="G74" s="129"/>
      <c r="H74" s="130"/>
      <c r="I74" s="131"/>
      <c r="J74" s="29"/>
      <c r="K74" s="132"/>
      <c r="L74" s="133"/>
      <c r="M74" s="132"/>
      <c r="N74" s="133"/>
      <c r="O74" s="132"/>
      <c r="P74" s="133"/>
    </row>
    <row r="75" spans="1:17" ht="34.200000000000003" x14ac:dyDescent="0.3">
      <c r="A75" t="s">
        <v>76</v>
      </c>
      <c r="B75" s="116" t="s">
        <v>57</v>
      </c>
      <c r="C75" s="116" t="s">
        <v>49</v>
      </c>
      <c r="D75" s="117" t="s">
        <v>58</v>
      </c>
      <c r="E75" s="118" t="s">
        <v>34</v>
      </c>
      <c r="F75" s="119" t="s">
        <v>56</v>
      </c>
      <c r="G75" s="120">
        <v>3</v>
      </c>
      <c r="H75" s="121">
        <v>20412</v>
      </c>
      <c r="I75" s="122">
        <f>ROUND(H75*G75,2)</f>
        <v>61236</v>
      </c>
      <c r="J75" s="118" t="s">
        <v>53</v>
      </c>
      <c r="K75" s="123">
        <v>0</v>
      </c>
      <c r="L75" s="124">
        <f>ROUND(K75*H75,2)</f>
        <v>0</v>
      </c>
      <c r="M75" s="123">
        <v>3</v>
      </c>
      <c r="N75" s="125">
        <f>3*H75</f>
        <v>61236</v>
      </c>
      <c r="O75" s="123">
        <v>0</v>
      </c>
      <c r="P75" s="124">
        <f>O75*H75</f>
        <v>0</v>
      </c>
      <c r="Q75" t="s">
        <v>83</v>
      </c>
    </row>
    <row r="76" spans="1:17" ht="34.200000000000003" x14ac:dyDescent="0.3">
      <c r="A76" t="s">
        <v>76</v>
      </c>
      <c r="B76" s="75" t="s">
        <v>59</v>
      </c>
      <c r="C76" s="75" t="s">
        <v>49</v>
      </c>
      <c r="D76" s="76" t="s">
        <v>60</v>
      </c>
      <c r="E76" s="77" t="s">
        <v>35</v>
      </c>
      <c r="F76" s="78" t="s">
        <v>61</v>
      </c>
      <c r="G76" s="79">
        <v>70</v>
      </c>
      <c r="H76" s="80">
        <v>252</v>
      </c>
      <c r="I76" s="81">
        <f>ROUND(H76*G76,2)</f>
        <v>17640</v>
      </c>
      <c r="J76" s="77" t="s">
        <v>53</v>
      </c>
      <c r="K76" s="82">
        <v>0</v>
      </c>
      <c r="L76" s="83">
        <f>ROUND(K76*H76,2)</f>
        <v>0</v>
      </c>
      <c r="M76" s="82">
        <f>G76-(K76+O76)</f>
        <v>70</v>
      </c>
      <c r="N76" s="86">
        <f>G76*H76</f>
        <v>17640</v>
      </c>
      <c r="O76" s="82">
        <v>0</v>
      </c>
      <c r="P76" s="83">
        <f>O76*H76</f>
        <v>0</v>
      </c>
      <c r="Q76" t="s">
        <v>83</v>
      </c>
    </row>
    <row r="77" spans="1:17" ht="34.799999999999997" thickBot="1" x14ac:dyDescent="0.35">
      <c r="A77" t="s">
        <v>76</v>
      </c>
      <c r="B77" s="75" t="s">
        <v>62</v>
      </c>
      <c r="C77" s="75" t="s">
        <v>49</v>
      </c>
      <c r="D77" s="76" t="s">
        <v>63</v>
      </c>
      <c r="E77" s="77" t="s">
        <v>37</v>
      </c>
      <c r="F77" s="78" t="s">
        <v>61</v>
      </c>
      <c r="G77" s="79">
        <v>15</v>
      </c>
      <c r="H77" s="80">
        <v>819</v>
      </c>
      <c r="I77" s="81">
        <f>ROUND(H77*G77,2)</f>
        <v>12285</v>
      </c>
      <c r="J77" s="77" t="s">
        <v>53</v>
      </c>
      <c r="K77" s="82">
        <v>0</v>
      </c>
      <c r="L77" s="83">
        <v>0</v>
      </c>
      <c r="M77" s="82">
        <f>G77-(K77+O77)</f>
        <v>15</v>
      </c>
      <c r="N77" s="101">
        <f>G77*H77</f>
        <v>12285</v>
      </c>
      <c r="O77" s="82">
        <v>0</v>
      </c>
      <c r="P77" s="83">
        <f>O77*H77</f>
        <v>0</v>
      </c>
      <c r="Q77" t="s">
        <v>83</v>
      </c>
    </row>
    <row r="78" spans="1:17" ht="15" thickTop="1" x14ac:dyDescent="0.3">
      <c r="N78" s="105">
        <f>SUM(N75:N77)</f>
        <v>91161</v>
      </c>
    </row>
    <row r="81" spans="1:18" x14ac:dyDescent="0.3">
      <c r="A81" t="s">
        <v>82</v>
      </c>
      <c r="N81" s="148">
        <v>299999.53000000003</v>
      </c>
      <c r="Q81" t="s">
        <v>87</v>
      </c>
    </row>
    <row r="82" spans="1:18" ht="15" thickBot="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</row>
    <row r="83" spans="1:18" ht="15" thickTop="1" x14ac:dyDescent="0.3">
      <c r="N83" s="99">
        <f>N81+N78+N73+N69</f>
        <v>374776.03</v>
      </c>
    </row>
    <row r="100" spans="1:15" x14ac:dyDescent="0.3">
      <c r="A100" t="s">
        <v>88</v>
      </c>
      <c r="E100" s="141">
        <v>4051481.69</v>
      </c>
    </row>
    <row r="101" spans="1:15" x14ac:dyDescent="0.3">
      <c r="E101" s="71"/>
    </row>
    <row r="102" spans="1:15" ht="38.25" customHeight="1" x14ac:dyDescent="0.3">
      <c r="A102" s="149" t="s">
        <v>89</v>
      </c>
      <c r="E102" s="71">
        <f>-N28</f>
        <v>-305100</v>
      </c>
      <c r="F102" s="84" t="s">
        <v>48</v>
      </c>
      <c r="G102" s="75" t="s">
        <v>49</v>
      </c>
      <c r="H102" s="76" t="s">
        <v>50</v>
      </c>
      <c r="I102" s="161" t="s">
        <v>51</v>
      </c>
      <c r="J102" s="161"/>
      <c r="K102" s="161"/>
      <c r="L102" s="161"/>
      <c r="M102" s="161"/>
    </row>
    <row r="103" spans="1:15" ht="43.5" customHeight="1" x14ac:dyDescent="0.3">
      <c r="E103" s="71">
        <f>N68</f>
        <v>-7564.5</v>
      </c>
      <c r="F103" s="106" t="s">
        <v>72</v>
      </c>
      <c r="G103" s="106" t="s">
        <v>49</v>
      </c>
      <c r="H103" s="107" t="s">
        <v>73</v>
      </c>
      <c r="I103" s="161" t="s">
        <v>27</v>
      </c>
      <c r="J103" s="161"/>
      <c r="K103" s="161"/>
      <c r="L103" s="161"/>
      <c r="M103" s="161"/>
    </row>
    <row r="104" spans="1:15" ht="32.25" customHeight="1" x14ac:dyDescent="0.3">
      <c r="E104" s="71">
        <f>N71</f>
        <v>-1260</v>
      </c>
      <c r="F104" s="116" t="s">
        <v>77</v>
      </c>
      <c r="G104" s="116" t="s">
        <v>49</v>
      </c>
      <c r="H104" s="117" t="s">
        <v>78</v>
      </c>
      <c r="I104" s="161" t="s">
        <v>28</v>
      </c>
      <c r="J104" s="161"/>
      <c r="K104" s="161"/>
      <c r="L104" s="161"/>
      <c r="M104" s="161"/>
    </row>
    <row r="105" spans="1:15" ht="33.75" customHeight="1" x14ac:dyDescent="0.3">
      <c r="E105" s="71">
        <f>N72</f>
        <v>-7560</v>
      </c>
      <c r="F105" s="106" t="s">
        <v>80</v>
      </c>
      <c r="G105" s="106" t="s">
        <v>49</v>
      </c>
      <c r="H105" s="107" t="s">
        <v>81</v>
      </c>
      <c r="I105" s="161" t="s">
        <v>29</v>
      </c>
      <c r="J105" s="161"/>
      <c r="K105" s="161"/>
      <c r="L105" s="161"/>
      <c r="M105" s="161"/>
    </row>
    <row r="106" spans="1:15" ht="43.5" customHeight="1" x14ac:dyDescent="0.3">
      <c r="E106" s="71">
        <f>-N35</f>
        <v>-5040</v>
      </c>
      <c r="F106" s="89" t="s">
        <v>64</v>
      </c>
      <c r="G106" s="91" t="s">
        <v>65</v>
      </c>
      <c r="H106" s="92" t="s">
        <v>66</v>
      </c>
      <c r="I106" s="162" t="s">
        <v>31</v>
      </c>
      <c r="J106" s="161"/>
      <c r="K106" s="161"/>
      <c r="L106" s="161"/>
      <c r="M106" s="161"/>
    </row>
    <row r="107" spans="1:15" ht="45.75" customHeight="1" x14ac:dyDescent="0.3">
      <c r="E107" s="71">
        <f>-N36</f>
        <v>-10080</v>
      </c>
      <c r="F107" s="89" t="s">
        <v>67</v>
      </c>
      <c r="G107" s="91" t="s">
        <v>65</v>
      </c>
      <c r="H107" s="92" t="s">
        <v>68</v>
      </c>
      <c r="I107" s="162" t="s">
        <v>32</v>
      </c>
      <c r="J107" s="161"/>
      <c r="K107" s="161"/>
      <c r="L107" s="161"/>
      <c r="M107" s="161"/>
    </row>
    <row r="108" spans="1:15" ht="29.25" customHeight="1" thickBot="1" x14ac:dyDescent="0.35">
      <c r="A108" s="143"/>
      <c r="B108" s="143"/>
      <c r="C108" s="143"/>
      <c r="D108" s="143"/>
      <c r="E108" s="144">
        <f>-N29</f>
        <v>-11682.8</v>
      </c>
      <c r="F108" s="145" t="s">
        <v>54</v>
      </c>
      <c r="G108" s="145" t="s">
        <v>49</v>
      </c>
      <c r="H108" s="146" t="s">
        <v>55</v>
      </c>
      <c r="I108" s="159" t="s">
        <v>33</v>
      </c>
      <c r="J108" s="160"/>
      <c r="K108" s="160"/>
      <c r="L108" s="160"/>
      <c r="M108" s="160"/>
      <c r="O108" s="71">
        <f>SUM(E102:E108)</f>
        <v>-348287.3</v>
      </c>
    </row>
    <row r="109" spans="1:15" x14ac:dyDescent="0.3">
      <c r="E109" s="141"/>
    </row>
    <row r="110" spans="1:15" x14ac:dyDescent="0.3">
      <c r="A110" s="149" t="s">
        <v>90</v>
      </c>
      <c r="E110" s="147">
        <v>299999.53000000003</v>
      </c>
    </row>
    <row r="111" spans="1:15" x14ac:dyDescent="0.3">
      <c r="E111" s="71"/>
    </row>
    <row r="112" spans="1:15" x14ac:dyDescent="0.3">
      <c r="E112" s="71"/>
    </row>
    <row r="113" spans="1:10" x14ac:dyDescent="0.3">
      <c r="A113" t="s">
        <v>91</v>
      </c>
      <c r="E113" s="141">
        <f>SUM(E100:E110)</f>
        <v>4003193.92</v>
      </c>
      <c r="G113" s="71" t="s">
        <v>92</v>
      </c>
      <c r="I113" s="71">
        <f>E113-E100</f>
        <v>-48287.770000000019</v>
      </c>
      <c r="J113" t="s">
        <v>94</v>
      </c>
    </row>
    <row r="114" spans="1:10" x14ac:dyDescent="0.3">
      <c r="E114" s="71"/>
    </row>
    <row r="115" spans="1:10" x14ac:dyDescent="0.3">
      <c r="A115" t="s">
        <v>95</v>
      </c>
      <c r="E115" s="71">
        <v>3628417.89</v>
      </c>
    </row>
    <row r="116" spans="1:10" x14ac:dyDescent="0.3">
      <c r="E116" s="71"/>
    </row>
    <row r="117" spans="1:10" x14ac:dyDescent="0.3">
      <c r="A117" s="88" t="s">
        <v>96</v>
      </c>
      <c r="B117" s="88"/>
      <c r="C117" s="88"/>
      <c r="D117" s="88"/>
      <c r="E117" s="141">
        <f>E113-E115</f>
        <v>374776.0299999998</v>
      </c>
    </row>
    <row r="118" spans="1:10" x14ac:dyDescent="0.3">
      <c r="D118" s="150">
        <v>0.21</v>
      </c>
      <c r="E118" s="151">
        <f>E117*0.21</f>
        <v>78702.966299999956</v>
      </c>
    </row>
    <row r="119" spans="1:10" x14ac:dyDescent="0.3">
      <c r="E119" s="71">
        <f>SUM(E117:E118)</f>
        <v>453478.99629999977</v>
      </c>
    </row>
  </sheetData>
  <mergeCells count="7">
    <mergeCell ref="I108:M108"/>
    <mergeCell ref="I102:M102"/>
    <mergeCell ref="I103:M103"/>
    <mergeCell ref="I104:M104"/>
    <mergeCell ref="I105:M105"/>
    <mergeCell ref="I106:M106"/>
    <mergeCell ref="I107:M107"/>
  </mergeCells>
  <pageMargins left="0.70866141732283472" right="0.70866141732283472" top="0.78740157480314965" bottom="0.78740157480314965" header="0.31496062992125984" footer="0.31496062992125984"/>
  <pageSetup paperSize="9" scale="52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vyúčtování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Účetní  Obec Holasice</dc:creator>
  <cp:lastModifiedBy>Starosta Obec Holasice</cp:lastModifiedBy>
  <cp:lastPrinted>2025-03-13T13:07:11Z</cp:lastPrinted>
  <dcterms:created xsi:type="dcterms:W3CDTF">2025-01-29T08:21:32Z</dcterms:created>
  <dcterms:modified xsi:type="dcterms:W3CDTF">2025-05-12T12:49:44Z</dcterms:modified>
</cp:coreProperties>
</file>